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24615" windowHeight="11745"/>
  </bookViews>
  <sheets>
    <sheet name="Zahlungen" sheetId="2" r:id="rId1"/>
    <sheet name="VoFi" sheetId="3" r:id="rId2"/>
  </sheets>
  <calcPr calcId="124519" calcOnSave="0"/>
</workbook>
</file>

<file path=xl/calcChain.xml><?xml version="1.0" encoding="utf-8"?>
<calcChain xmlns="http://schemas.openxmlformats.org/spreadsheetml/2006/main">
  <c r="B9" i="3"/>
  <c r="B10" s="1"/>
  <c r="B11" s="1"/>
  <c r="B12" s="1"/>
  <c r="B13" s="1"/>
  <c r="B14" s="1"/>
  <c r="B15" s="1"/>
  <c r="B16" s="1"/>
  <c r="B17" s="1"/>
  <c r="B18" s="1"/>
  <c r="B19" s="1"/>
  <c r="B20" s="1"/>
  <c r="B21" s="1"/>
  <c r="H12" i="2"/>
  <c r="H18"/>
  <c r="H19" s="1"/>
  <c r="H21" s="1"/>
  <c r="H28"/>
  <c r="H30" s="1"/>
  <c r="H40"/>
  <c r="B49"/>
  <c r="B50"/>
  <c r="B51" s="1"/>
  <c r="B46"/>
  <c r="B47" s="1"/>
  <c r="B48" s="1"/>
  <c r="B39"/>
  <c r="B40"/>
  <c r="B36"/>
  <c r="B37" s="1"/>
  <c r="B38" s="1"/>
  <c r="B27"/>
  <c r="B28" s="1"/>
  <c r="B29" s="1"/>
  <c r="B30" s="1"/>
  <c r="B12"/>
  <c r="B13"/>
  <c r="B14" s="1"/>
  <c r="B15" s="1"/>
  <c r="B16" s="1"/>
  <c r="B17" s="1"/>
  <c r="B18" s="1"/>
  <c r="B19" s="1"/>
  <c r="B20" s="1"/>
  <c r="B21" s="1"/>
  <c r="B11"/>
  <c r="H17" i="3"/>
  <c r="H7"/>
  <c r="I7" s="1"/>
  <c r="J7" s="1"/>
  <c r="K7" s="1"/>
  <c r="L7" s="1"/>
  <c r="G47" i="2"/>
  <c r="G40"/>
  <c r="G12"/>
  <c r="G28" s="1"/>
  <c r="G30" s="1"/>
  <c r="G16"/>
  <c r="G18" s="1"/>
  <c r="G19" s="1"/>
  <c r="G21" s="1"/>
  <c r="G11" i="3" s="1"/>
  <c r="G13" s="1"/>
  <c r="G48" i="2" l="1"/>
  <c r="G50" s="1"/>
  <c r="G49"/>
  <c r="I17" i="3"/>
  <c r="J17" s="1"/>
  <c r="K17" s="1"/>
  <c r="L17" s="1"/>
  <c r="G16"/>
  <c r="G15"/>
  <c r="G19" s="1"/>
  <c r="G51" i="2" l="1"/>
  <c r="H12" i="3"/>
  <c r="H11" l="1"/>
  <c r="H13" s="1"/>
  <c r="H20" s="1"/>
  <c r="I11" l="1"/>
  <c r="H16"/>
  <c r="H15"/>
  <c r="H19" l="1"/>
  <c r="I12" s="1"/>
  <c r="I13" s="1"/>
  <c r="I20" s="1"/>
  <c r="J11"/>
  <c r="I16" l="1"/>
  <c r="I15"/>
  <c r="L11"/>
  <c r="K11"/>
  <c r="I19" l="1"/>
  <c r="J12" s="1"/>
  <c r="J13" s="1"/>
  <c r="J20" s="1"/>
  <c r="J16" l="1"/>
  <c r="J15"/>
  <c r="J19" l="1"/>
  <c r="K12" s="1"/>
  <c r="K13" s="1"/>
  <c r="K20" s="1"/>
  <c r="K16" l="1"/>
  <c r="K15"/>
  <c r="K19" l="1"/>
  <c r="L12" s="1"/>
  <c r="L13" s="1"/>
  <c r="L20" s="1"/>
  <c r="L16" l="1"/>
  <c r="L15"/>
  <c r="L19" l="1"/>
  <c r="G21" s="1"/>
  <c r="Q15" s="1"/>
</calcChain>
</file>

<file path=xl/sharedStrings.xml><?xml version="1.0" encoding="utf-8"?>
<sst xmlns="http://schemas.openxmlformats.org/spreadsheetml/2006/main" count="104" uniqueCount="76">
  <si>
    <t>Softwarelizenz</t>
  </si>
  <si>
    <t>Hardware</t>
  </si>
  <si>
    <t>Anfangsschulung durch Anbieter</t>
  </si>
  <si>
    <t>Zeitaufwand Personal</t>
  </si>
  <si>
    <t xml:space="preserve">Einmalzahlungen </t>
  </si>
  <si>
    <t>Personen</t>
  </si>
  <si>
    <t>€/h</t>
  </si>
  <si>
    <t>Summe Einmalkosten</t>
  </si>
  <si>
    <t>Monatlich nachschüssige Einzahlungen</t>
  </si>
  <si>
    <t>Jahresarbeitszeit pro Person</t>
  </si>
  <si>
    <t>h/a</t>
  </si>
  <si>
    <t>Gesamte Pflegestunden pro Jahr</t>
  </si>
  <si>
    <t xml:space="preserve"> -&gt; Anzahl gesparte Stunden</t>
  </si>
  <si>
    <t>Reduktion Anzahl Mitarbeiter</t>
  </si>
  <si>
    <t>Stundenkosten Leasingkraft</t>
  </si>
  <si>
    <t>Monatliche Reduktion Personalkosten</t>
  </si>
  <si>
    <t>Monatlich vorschüssige Auszahlungen</t>
  </si>
  <si>
    <t>Monatliche Wartungskosten</t>
  </si>
  <si>
    <t>Monatliche Beratung/Hotline</t>
  </si>
  <si>
    <t>Sonstiges</t>
  </si>
  <si>
    <t>Summe monatliche Auszahlungen</t>
  </si>
  <si>
    <t>Schulungen neue Mitarbeiter</t>
  </si>
  <si>
    <t>Umrechnung auf die Jahresenden</t>
  </si>
  <si>
    <t>Endwertfaktor für nachschüssige Zahlungen</t>
  </si>
  <si>
    <t>Jahreszinssatz effektiv</t>
  </si>
  <si>
    <t>Endwertfaktor für vorschüssige Zahlungen</t>
  </si>
  <si>
    <t>Jährliche Reduktion Personalkosten</t>
  </si>
  <si>
    <t>Jährliche Auszahlungen</t>
  </si>
  <si>
    <t xml:space="preserve"> -&gt; Jährlicher Überschuss</t>
  </si>
  <si>
    <t>Anzahl zu schulende Personen</t>
  </si>
  <si>
    <t>Zwischensumme</t>
  </si>
  <si>
    <t>Förderung nach § 8 Abs. 8 SGB XI</t>
  </si>
  <si>
    <t>Zahlungen für Investition</t>
  </si>
  <si>
    <t>Lfd. Auszahlungen</t>
  </si>
  <si>
    <t>Projekt Cash Flow</t>
  </si>
  <si>
    <t>Periodensaldo</t>
  </si>
  <si>
    <t>Kapitalbewegung</t>
  </si>
  <si>
    <t>* Kapitalaufnahme</t>
  </si>
  <si>
    <t>* Kapitalrückzahlung</t>
  </si>
  <si>
    <t>* Zinssatz</t>
  </si>
  <si>
    <t>Bestandsgrößen</t>
  </si>
  <si>
    <t>Gebundenes Kapital</t>
  </si>
  <si>
    <t>Kapitalüberschuss</t>
  </si>
  <si>
    <t>Kapitalwert</t>
  </si>
  <si>
    <t>in T€</t>
  </si>
  <si>
    <t>Lfd. Einsparungen</t>
  </si>
  <si>
    <t>Schulungskosten intern</t>
  </si>
  <si>
    <t>Kosten pro Arbeitsstunde Pflegekraft</t>
  </si>
  <si>
    <t>Einheit</t>
  </si>
  <si>
    <t>Variable</t>
  </si>
  <si>
    <t xml:space="preserve">            Jahresende</t>
  </si>
  <si>
    <t>Zinsen</t>
  </si>
  <si>
    <t>Zeile</t>
  </si>
  <si>
    <t>Eigene Daten</t>
  </si>
  <si>
    <t xml:space="preserve">    Beispiel</t>
  </si>
  <si>
    <t xml:space="preserve">Stunden </t>
  </si>
  <si>
    <r>
      <rPr>
        <sz val="12"/>
        <rFont val="Arial"/>
        <family val="2"/>
      </rPr>
      <t>T€</t>
    </r>
    <r>
      <rPr>
        <vertAlign val="subscript"/>
        <sz val="12"/>
        <rFont val="Arial"/>
        <family val="2"/>
      </rPr>
      <t>0</t>
    </r>
  </si>
  <si>
    <r>
      <rPr>
        <sz val="12"/>
        <rFont val="Arial"/>
        <family val="2"/>
      </rPr>
      <t>T€</t>
    </r>
    <r>
      <rPr>
        <vertAlign val="subscript"/>
        <sz val="12"/>
        <rFont val="Arial"/>
        <family val="2"/>
      </rPr>
      <t>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</si>
  <si>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Arial"/>
        <family val="2"/>
      </rPr>
      <t>T€</t>
    </r>
    <r>
      <rPr>
        <vertAlign val="subscript"/>
        <sz val="12"/>
        <rFont val="Arial"/>
        <family val="2"/>
      </rPr>
      <t>1;60</t>
    </r>
  </si>
  <si>
    <r>
      <rPr>
        <sz val="12"/>
        <rFont val="Arial"/>
        <family val="2"/>
      </rPr>
      <t>T€</t>
    </r>
    <r>
      <rPr>
        <vertAlign val="subscript"/>
        <sz val="12"/>
        <rFont val="Arial"/>
        <family val="2"/>
      </rPr>
      <t>0;59</t>
    </r>
  </si>
  <si>
    <r>
      <rPr>
        <sz val="12"/>
        <rFont val="Arial"/>
        <family val="2"/>
      </rPr>
      <t>T€</t>
    </r>
    <r>
      <rPr>
        <vertAlign val="subscript"/>
        <sz val="12"/>
        <rFont val="Arial"/>
        <family val="2"/>
      </rPr>
      <t>0;59</t>
    </r>
    <r>
      <rPr>
        <sz val="11"/>
        <color theme="1"/>
        <rFont val="Calibri"/>
        <family val="2"/>
        <scheme val="minor"/>
      </rPr>
      <t/>
    </r>
  </si>
  <si>
    <r>
      <t>€</t>
    </r>
    <r>
      <rPr>
        <vertAlign val="subscript"/>
        <sz val="12"/>
        <rFont val="Arial"/>
        <family val="2"/>
      </rPr>
      <t>J1</t>
    </r>
    <r>
      <rPr>
        <sz val="12"/>
        <rFont val="Arial"/>
        <family val="2"/>
      </rPr>
      <t xml:space="preserve"> / €</t>
    </r>
    <r>
      <rPr>
        <vertAlign val="subscript"/>
        <sz val="12"/>
        <rFont val="Arial"/>
        <family val="2"/>
      </rPr>
      <t xml:space="preserve">1;12 </t>
    </r>
  </si>
  <si>
    <r>
      <t>€</t>
    </r>
    <r>
      <rPr>
        <vertAlign val="subscript"/>
        <sz val="12"/>
        <rFont val="Arial"/>
        <family val="2"/>
      </rPr>
      <t>J1</t>
    </r>
    <r>
      <rPr>
        <sz val="12"/>
        <rFont val="Arial"/>
        <family val="2"/>
      </rPr>
      <t xml:space="preserve"> / €</t>
    </r>
    <r>
      <rPr>
        <vertAlign val="subscript"/>
        <sz val="12"/>
        <rFont val="Arial"/>
        <family val="2"/>
      </rPr>
      <t>0;11</t>
    </r>
  </si>
  <si>
    <r>
      <rPr>
        <sz val="12"/>
        <rFont val="Arial"/>
        <family val="2"/>
      </rPr>
      <t>T€</t>
    </r>
    <r>
      <rPr>
        <vertAlign val="subscript"/>
        <sz val="12"/>
        <rFont val="Arial"/>
        <family val="2"/>
      </rPr>
      <t>J1;5</t>
    </r>
  </si>
  <si>
    <r>
      <rPr>
        <sz val="12"/>
        <rFont val="Arial"/>
        <family val="2"/>
      </rPr>
      <t>T€</t>
    </r>
    <r>
      <rPr>
        <vertAlign val="subscript"/>
        <sz val="12"/>
        <rFont val="Arial"/>
        <family val="2"/>
      </rPr>
      <t>J1;5</t>
    </r>
    <r>
      <rPr>
        <sz val="11"/>
        <color theme="1"/>
        <rFont val="Calibri"/>
        <family val="2"/>
        <scheme val="minor"/>
      </rPr>
      <t/>
    </r>
  </si>
  <si>
    <t>Abb. 4</t>
  </si>
  <si>
    <t>Abb. 1</t>
  </si>
  <si>
    <t>Abb. 2</t>
  </si>
  <si>
    <t>Abb. 3</t>
  </si>
  <si>
    <t>Autor</t>
  </si>
  <si>
    <t>Prof. Dr. Peter Hoberg</t>
  </si>
  <si>
    <t>Aufsatz</t>
  </si>
  <si>
    <t>URL</t>
  </si>
  <si>
    <t>Vergleichsspreadsheet Pflegemanamentsystem</t>
  </si>
  <si>
    <t>Investitionsrechnung konkret: Personalsparende Investitionen im Pflegeheim</t>
  </si>
  <si>
    <t>https://www.controllingportal.de/Fachinfo/Investitionsrechnung/investitionsrechnung-konkret-personalsparende-investitionen-im-pflegeheim.html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</si>
</sst>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bscript"/>
      <sz val="12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165" fontId="3" fillId="0" borderId="0" xfId="1" applyNumberFormat="1" applyFont="1"/>
    <xf numFmtId="3" fontId="3" fillId="0" borderId="6" xfId="0" applyNumberFormat="1" applyFont="1" applyBorder="1"/>
    <xf numFmtId="3" fontId="3" fillId="0" borderId="0" xfId="0" applyNumberFormat="1" applyFont="1" applyBorder="1"/>
    <xf numFmtId="3" fontId="3" fillId="0" borderId="1" xfId="0" applyNumberFormat="1" applyFont="1" applyBorder="1"/>
    <xf numFmtId="166" fontId="3" fillId="0" borderId="7" xfId="0" applyNumberFormat="1" applyFont="1" applyBorder="1"/>
    <xf numFmtId="166" fontId="3" fillId="0" borderId="6" xfId="0" applyNumberFormat="1" applyFont="1" applyBorder="1"/>
    <xf numFmtId="166" fontId="3" fillId="0" borderId="10" xfId="0" applyNumberFormat="1" applyFont="1" applyBorder="1"/>
    <xf numFmtId="166" fontId="3" fillId="0" borderId="0" xfId="0" applyNumberFormat="1" applyFont="1" applyBorder="1"/>
    <xf numFmtId="166" fontId="3" fillId="0" borderId="11" xfId="0" applyNumberFormat="1" applyFont="1" applyBorder="1"/>
    <xf numFmtId="166" fontId="3" fillId="0" borderId="13" xfId="0" applyNumberFormat="1" applyFont="1" applyBorder="1"/>
    <xf numFmtId="166" fontId="3" fillId="0" borderId="1" xfId="0" applyNumberFormat="1" applyFont="1" applyBorder="1"/>
    <xf numFmtId="166" fontId="3" fillId="0" borderId="13" xfId="1" applyNumberFormat="1" applyFont="1" applyBorder="1"/>
    <xf numFmtId="0" fontId="0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9" xfId="0" applyNumberFormat="1" applyFont="1" applyBorder="1"/>
    <xf numFmtId="3" fontId="3" fillId="0" borderId="12" xfId="0" applyNumberFormat="1" applyFont="1" applyBorder="1"/>
    <xf numFmtId="166" fontId="3" fillId="0" borderId="5" xfId="0" applyNumberFormat="1" applyFont="1" applyBorder="1"/>
    <xf numFmtId="166" fontId="3" fillId="0" borderId="4" xfId="0" applyNumberFormat="1" applyFont="1" applyBorder="1"/>
    <xf numFmtId="3" fontId="3" fillId="0" borderId="16" xfId="0" applyNumberFormat="1" applyFont="1" applyBorder="1"/>
    <xf numFmtId="3" fontId="3" fillId="0" borderId="17" xfId="0" applyNumberFormat="1" applyFont="1" applyBorder="1"/>
    <xf numFmtId="166" fontId="3" fillId="0" borderId="15" xfId="0" applyNumberFormat="1" applyFont="1" applyBorder="1"/>
    <xf numFmtId="166" fontId="3" fillId="0" borderId="17" xfId="0" applyNumberFormat="1" applyFont="1" applyBorder="1"/>
    <xf numFmtId="166" fontId="3" fillId="0" borderId="14" xfId="0" applyNumberFormat="1" applyFont="1" applyBorder="1"/>
    <xf numFmtId="3" fontId="4" fillId="0" borderId="9" xfId="0" applyNumberFormat="1" applyFont="1" applyBorder="1"/>
    <xf numFmtId="0" fontId="5" fillId="0" borderId="0" xfId="0" applyFont="1"/>
    <xf numFmtId="0" fontId="6" fillId="0" borderId="0" xfId="0" applyFont="1"/>
    <xf numFmtId="0" fontId="5" fillId="0" borderId="7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0" xfId="0" applyFont="1" applyBorder="1"/>
    <xf numFmtId="0" fontId="5" fillId="0" borderId="10" xfId="0" applyFont="1" applyBorder="1"/>
    <xf numFmtId="49" fontId="7" fillId="0" borderId="10" xfId="0" applyNumberFormat="1" applyFont="1" applyBorder="1"/>
    <xf numFmtId="164" fontId="5" fillId="0" borderId="10" xfId="0" applyNumberFormat="1" applyFont="1" applyBorder="1"/>
    <xf numFmtId="49" fontId="5" fillId="0" borderId="10" xfId="0" applyNumberFormat="1" applyFont="1" applyBorder="1"/>
    <xf numFmtId="0" fontId="5" fillId="0" borderId="12" xfId="0" applyFont="1" applyBorder="1"/>
    <xf numFmtId="0" fontId="5" fillId="0" borderId="1" xfId="0" applyFont="1" applyBorder="1"/>
    <xf numFmtId="49" fontId="7" fillId="0" borderId="13" xfId="0" applyNumberFormat="1" applyFont="1" applyBorder="1"/>
    <xf numFmtId="164" fontId="5" fillId="0" borderId="13" xfId="0" applyNumberFormat="1" applyFont="1" applyBorder="1"/>
    <xf numFmtId="49" fontId="7" fillId="0" borderId="4" xfId="0" applyNumberFormat="1" applyFont="1" applyBorder="1"/>
    <xf numFmtId="164" fontId="5" fillId="0" borderId="4" xfId="0" applyNumberFormat="1" applyFont="1" applyBorder="1"/>
    <xf numFmtId="9" fontId="5" fillId="0" borderId="0" xfId="1" applyFont="1"/>
    <xf numFmtId="0" fontId="5" fillId="0" borderId="13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9" xfId="0" quotePrefix="1" applyFont="1" applyBorder="1"/>
    <xf numFmtId="1" fontId="5" fillId="0" borderId="10" xfId="1" applyNumberFormat="1" applyFont="1" applyBorder="1"/>
    <xf numFmtId="49" fontId="7" fillId="0" borderId="7" xfId="0" applyNumberFormat="1" applyFont="1" applyBorder="1"/>
    <xf numFmtId="2" fontId="5" fillId="0" borderId="10" xfId="0" applyNumberFormat="1" applyFont="1" applyBorder="1"/>
    <xf numFmtId="2" fontId="5" fillId="0" borderId="0" xfId="0" applyNumberFormat="1" applyFont="1"/>
    <xf numFmtId="2" fontId="5" fillId="0" borderId="13" xfId="0" applyNumberFormat="1" applyFont="1" applyBorder="1"/>
    <xf numFmtId="0" fontId="5" fillId="0" borderId="2" xfId="0" quotePrefix="1" applyFont="1" applyBorder="1"/>
    <xf numFmtId="0" fontId="8" fillId="0" borderId="0" xfId="0" applyFont="1"/>
    <xf numFmtId="0" fontId="8" fillId="0" borderId="4" xfId="0" applyFont="1" applyBorder="1"/>
    <xf numFmtId="0" fontId="8" fillId="0" borderId="10" xfId="0" applyFont="1" applyBorder="1"/>
    <xf numFmtId="0" fontId="8" fillId="0" borderId="7" xfId="0" applyFont="1" applyBorder="1"/>
    <xf numFmtId="0" fontId="8" fillId="0" borderId="13" xfId="0" applyFont="1" applyBorder="1"/>
    <xf numFmtId="166" fontId="3" fillId="0" borderId="7" xfId="0" applyNumberFormat="1" applyFont="1" applyBorder="1" applyProtection="1">
      <protection locked="0"/>
    </xf>
    <xf numFmtId="166" fontId="3" fillId="0" borderId="6" xfId="0" applyNumberFormat="1" applyFont="1" applyBorder="1" applyProtection="1">
      <protection locked="0"/>
    </xf>
    <xf numFmtId="166" fontId="3" fillId="0" borderId="8" xfId="0" applyNumberFormat="1" applyFont="1" applyBorder="1" applyProtection="1">
      <protection locked="0"/>
    </xf>
    <xf numFmtId="166" fontId="3" fillId="0" borderId="10" xfId="0" applyNumberFormat="1" applyFont="1" applyBorder="1" applyProtection="1">
      <protection locked="0"/>
    </xf>
    <xf numFmtId="166" fontId="3" fillId="0" borderId="0" xfId="0" applyNumberFormat="1" applyFont="1" applyBorder="1" applyProtection="1">
      <protection locked="0"/>
    </xf>
    <xf numFmtId="166" fontId="3" fillId="0" borderId="13" xfId="0" applyNumberFormat="1" applyFont="1" applyBorder="1" applyProtection="1">
      <protection locked="0"/>
    </xf>
    <xf numFmtId="166" fontId="3" fillId="0" borderId="1" xfId="0" applyNumberFormat="1" applyFont="1" applyBorder="1" applyProtection="1">
      <protection locked="0"/>
    </xf>
    <xf numFmtId="165" fontId="3" fillId="0" borderId="1" xfId="1" applyNumberFormat="1" applyFont="1" applyBorder="1" applyProtection="1">
      <protection locked="0"/>
    </xf>
    <xf numFmtId="165" fontId="3" fillId="0" borderId="13" xfId="1" applyNumberFormat="1" applyFont="1" applyBorder="1" applyProtection="1">
      <protection locked="0"/>
    </xf>
    <xf numFmtId="0" fontId="5" fillId="0" borderId="10" xfId="0" applyFont="1" applyBorder="1" applyProtection="1">
      <protection locked="0"/>
    </xf>
    <xf numFmtId="164" fontId="5" fillId="0" borderId="10" xfId="0" applyNumberFormat="1" applyFont="1" applyBorder="1" applyProtection="1">
      <protection locked="0"/>
    </xf>
    <xf numFmtId="9" fontId="5" fillId="0" borderId="7" xfId="1" applyFont="1" applyBorder="1" applyProtection="1">
      <protection locked="0"/>
    </xf>
    <xf numFmtId="1" fontId="5" fillId="0" borderId="10" xfId="1" applyNumberFormat="1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9" fillId="0" borderId="0" xfId="0" applyFont="1"/>
    <xf numFmtId="0" fontId="10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1"/>
  <sheetViews>
    <sheetView showGridLines="0" tabSelected="1" workbookViewId="0">
      <selection activeCell="F5" sqref="F5"/>
    </sheetView>
  </sheetViews>
  <sheetFormatPr baseColWidth="10" defaultRowHeight="15.75"/>
  <cols>
    <col min="1" max="1" width="11.42578125" style="30"/>
    <col min="2" max="2" width="5.5703125" style="30" customWidth="1"/>
    <col min="3" max="3" width="11.42578125" style="30"/>
    <col min="4" max="4" width="16.28515625" style="30" customWidth="1"/>
    <col min="5" max="5" width="15.7109375" style="30" customWidth="1"/>
    <col min="6" max="6" width="10.7109375" style="30" customWidth="1"/>
    <col min="7" max="7" width="12.5703125" style="30" customWidth="1"/>
    <col min="8" max="8" width="15.28515625" style="1" customWidth="1"/>
    <col min="9" max="16384" width="11.42578125" style="30"/>
  </cols>
  <sheetData>
    <row r="1" spans="2:8">
      <c r="D1" s="78"/>
      <c r="E1" s="79" t="s">
        <v>73</v>
      </c>
      <c r="F1" s="78"/>
    </row>
    <row r="2" spans="2:8">
      <c r="D2" s="78"/>
      <c r="E2" s="78"/>
      <c r="F2" s="78"/>
    </row>
    <row r="3" spans="2:8">
      <c r="D3" s="78" t="s">
        <v>69</v>
      </c>
      <c r="E3" s="78"/>
      <c r="F3" s="78" t="s">
        <v>70</v>
      </c>
    </row>
    <row r="4" spans="2:8">
      <c r="D4" s="78" t="s">
        <v>71</v>
      </c>
      <c r="E4" s="78"/>
      <c r="F4" s="78" t="s">
        <v>74</v>
      </c>
    </row>
    <row r="5" spans="2:8">
      <c r="D5" s="78" t="s">
        <v>72</v>
      </c>
      <c r="E5" s="78"/>
      <c r="F5" s="78" t="s">
        <v>75</v>
      </c>
    </row>
    <row r="6" spans="2:8">
      <c r="D6" s="78"/>
      <c r="E6" s="78"/>
      <c r="F6" s="78"/>
    </row>
    <row r="7" spans="2:8">
      <c r="C7" s="31" t="s">
        <v>4</v>
      </c>
      <c r="D7" s="78"/>
      <c r="E7" s="78"/>
      <c r="F7" s="78"/>
      <c r="G7" s="30" t="s">
        <v>66</v>
      </c>
    </row>
    <row r="8" spans="2:8">
      <c r="C8" s="31"/>
    </row>
    <row r="9" spans="2:8" ht="15">
      <c r="B9" s="32" t="s">
        <v>52</v>
      </c>
      <c r="C9" s="33" t="s">
        <v>49</v>
      </c>
      <c r="D9" s="34"/>
      <c r="E9" s="34"/>
      <c r="F9" s="35" t="s">
        <v>48</v>
      </c>
      <c r="G9" s="35" t="s">
        <v>54</v>
      </c>
      <c r="H9" s="35" t="s">
        <v>53</v>
      </c>
    </row>
    <row r="10" spans="2:8" ht="15">
      <c r="B10" s="32">
        <v>1</v>
      </c>
      <c r="C10" s="36" t="s">
        <v>29</v>
      </c>
      <c r="D10" s="37"/>
      <c r="E10" s="37"/>
      <c r="F10" s="38" t="s">
        <v>5</v>
      </c>
      <c r="G10" s="73">
        <v>60</v>
      </c>
      <c r="H10" s="73"/>
    </row>
    <row r="11" spans="2:8" ht="15">
      <c r="B11" s="38">
        <f>1+B10</f>
        <v>2</v>
      </c>
      <c r="C11" s="36" t="s">
        <v>9</v>
      </c>
      <c r="D11" s="37"/>
      <c r="E11" s="37"/>
      <c r="F11" s="38" t="s">
        <v>10</v>
      </c>
      <c r="G11" s="73">
        <v>1400</v>
      </c>
      <c r="H11" s="73"/>
    </row>
    <row r="12" spans="2:8" ht="15">
      <c r="B12" s="38">
        <f t="shared" ref="B12:B21" si="0">1+B11</f>
        <v>3</v>
      </c>
      <c r="C12" s="36" t="s">
        <v>11</v>
      </c>
      <c r="D12" s="37"/>
      <c r="E12" s="37"/>
      <c r="F12" s="38" t="s">
        <v>10</v>
      </c>
      <c r="G12" s="38">
        <f>+G11*G10</f>
        <v>84000</v>
      </c>
      <c r="H12" s="38">
        <f>+H11*H10</f>
        <v>0</v>
      </c>
    </row>
    <row r="13" spans="2:8" ht="19.5">
      <c r="B13" s="38">
        <f t="shared" si="0"/>
        <v>4</v>
      </c>
      <c r="C13" s="36" t="s">
        <v>0</v>
      </c>
      <c r="D13" s="37"/>
      <c r="E13" s="37"/>
      <c r="F13" s="39" t="s">
        <v>56</v>
      </c>
      <c r="G13" s="74">
        <v>25</v>
      </c>
      <c r="H13" s="74"/>
    </row>
    <row r="14" spans="2:8" ht="19.5">
      <c r="B14" s="38">
        <f t="shared" si="0"/>
        <v>5</v>
      </c>
      <c r="C14" s="36" t="s">
        <v>1</v>
      </c>
      <c r="D14" s="37"/>
      <c r="E14" s="37"/>
      <c r="F14" s="39" t="s">
        <v>56</v>
      </c>
      <c r="G14" s="74">
        <v>5</v>
      </c>
      <c r="H14" s="74"/>
    </row>
    <row r="15" spans="2:8" ht="19.5">
      <c r="B15" s="38">
        <f t="shared" si="0"/>
        <v>6</v>
      </c>
      <c r="C15" s="36" t="s">
        <v>2</v>
      </c>
      <c r="D15" s="37"/>
      <c r="E15" s="37"/>
      <c r="F15" s="39" t="s">
        <v>57</v>
      </c>
      <c r="G15" s="74">
        <v>4</v>
      </c>
      <c r="H15" s="74"/>
    </row>
    <row r="16" spans="2:8" ht="15">
      <c r="B16" s="38">
        <f t="shared" si="0"/>
        <v>7</v>
      </c>
      <c r="C16" s="36" t="s">
        <v>47</v>
      </c>
      <c r="D16" s="37"/>
      <c r="E16" s="37"/>
      <c r="F16" s="41" t="s">
        <v>6</v>
      </c>
      <c r="G16" s="74">
        <f>56000/1400</f>
        <v>40</v>
      </c>
      <c r="H16" s="74"/>
    </row>
    <row r="17" spans="2:13" ht="15">
      <c r="B17" s="38">
        <f t="shared" si="0"/>
        <v>8</v>
      </c>
      <c r="C17" s="36" t="s">
        <v>3</v>
      </c>
      <c r="D17" s="37"/>
      <c r="E17" s="37"/>
      <c r="F17" s="41" t="s">
        <v>55</v>
      </c>
      <c r="G17" s="73">
        <v>10</v>
      </c>
      <c r="H17" s="73"/>
    </row>
    <row r="18" spans="2:13" ht="19.5">
      <c r="B18" s="38">
        <f t="shared" si="0"/>
        <v>9</v>
      </c>
      <c r="C18" s="42" t="s">
        <v>46</v>
      </c>
      <c r="D18" s="43"/>
      <c r="E18" s="43"/>
      <c r="F18" s="44" t="s">
        <v>56</v>
      </c>
      <c r="G18" s="45">
        <f>+G17*G10*G16/1000</f>
        <v>24</v>
      </c>
      <c r="H18" s="45">
        <f>+H17*H10*H16/1000</f>
        <v>0</v>
      </c>
    </row>
    <row r="19" spans="2:13" ht="19.5">
      <c r="B19" s="35">
        <f t="shared" si="0"/>
        <v>10</v>
      </c>
      <c r="C19" s="33" t="s">
        <v>30</v>
      </c>
      <c r="D19" s="34"/>
      <c r="E19" s="34"/>
      <c r="F19" s="46" t="s">
        <v>57</v>
      </c>
      <c r="G19" s="47">
        <f>+G18+G15+G14+G13</f>
        <v>58</v>
      </c>
      <c r="H19" s="47">
        <f>+H18+H15+H14+H13</f>
        <v>0</v>
      </c>
    </row>
    <row r="20" spans="2:13" ht="19.5">
      <c r="B20" s="32">
        <f t="shared" si="0"/>
        <v>11</v>
      </c>
      <c r="C20" s="36" t="s">
        <v>31</v>
      </c>
      <c r="D20" s="37"/>
      <c r="E20" s="37"/>
      <c r="F20" s="39" t="s">
        <v>57</v>
      </c>
      <c r="G20" s="74">
        <v>-7.5</v>
      </c>
      <c r="H20" s="74">
        <v>0</v>
      </c>
      <c r="M20" s="48"/>
    </row>
    <row r="21" spans="2:13" ht="19.5">
      <c r="B21" s="49">
        <f t="shared" si="0"/>
        <v>12</v>
      </c>
      <c r="C21" s="42" t="s">
        <v>7</v>
      </c>
      <c r="D21" s="43"/>
      <c r="E21" s="43"/>
      <c r="F21" s="44" t="s">
        <v>57</v>
      </c>
      <c r="G21" s="45">
        <f>+G19+G20</f>
        <v>50.5</v>
      </c>
      <c r="H21" s="45">
        <f>+H19+H20</f>
        <v>0</v>
      </c>
    </row>
    <row r="22" spans="2:13" ht="15">
      <c r="H22" s="30"/>
    </row>
    <row r="23" spans="2:13" ht="15">
      <c r="H23" s="30"/>
    </row>
    <row r="24" spans="2:13">
      <c r="C24" s="31" t="s">
        <v>8</v>
      </c>
      <c r="G24" s="30" t="s">
        <v>67</v>
      </c>
      <c r="H24" s="30"/>
    </row>
    <row r="25" spans="2:13" ht="15">
      <c r="H25" s="30"/>
    </row>
    <row r="26" spans="2:13" ht="15">
      <c r="B26" s="35" t="s">
        <v>52</v>
      </c>
      <c r="C26" s="33" t="s">
        <v>49</v>
      </c>
      <c r="D26" s="34"/>
      <c r="E26" s="34"/>
      <c r="F26" s="35" t="s">
        <v>48</v>
      </c>
      <c r="G26" s="35" t="s">
        <v>54</v>
      </c>
      <c r="H26" s="35" t="s">
        <v>53</v>
      </c>
    </row>
    <row r="27" spans="2:13" ht="15">
      <c r="B27" s="38">
        <f>1+B21</f>
        <v>13</v>
      </c>
      <c r="C27" s="50" t="s">
        <v>13</v>
      </c>
      <c r="D27" s="51"/>
      <c r="E27" s="51"/>
      <c r="F27" s="32"/>
      <c r="G27" s="75">
        <v>0.01</v>
      </c>
      <c r="H27" s="75"/>
    </row>
    <row r="28" spans="2:13" ht="15">
      <c r="B28" s="38">
        <f t="shared" ref="B28:B30" si="1">1+B27</f>
        <v>14</v>
      </c>
      <c r="C28" s="52" t="s">
        <v>12</v>
      </c>
      <c r="D28" s="37"/>
      <c r="E28" s="37"/>
      <c r="F28" s="38" t="s">
        <v>10</v>
      </c>
      <c r="G28" s="53">
        <f>+G27*G12</f>
        <v>840</v>
      </c>
      <c r="H28" s="53">
        <f>+H27*H12</f>
        <v>0</v>
      </c>
    </row>
    <row r="29" spans="2:13" ht="15">
      <c r="B29" s="38">
        <f t="shared" si="1"/>
        <v>15</v>
      </c>
      <c r="C29" s="36" t="s">
        <v>14</v>
      </c>
      <c r="D29" s="37"/>
      <c r="E29" s="37"/>
      <c r="F29" s="38" t="s">
        <v>6</v>
      </c>
      <c r="G29" s="76">
        <v>65</v>
      </c>
      <c r="H29" s="76"/>
    </row>
    <row r="30" spans="2:13" ht="19.5">
      <c r="B30" s="35">
        <f t="shared" si="1"/>
        <v>16</v>
      </c>
      <c r="C30" s="33" t="s">
        <v>15</v>
      </c>
      <c r="D30" s="34"/>
      <c r="E30" s="34"/>
      <c r="F30" s="46" t="s">
        <v>58</v>
      </c>
      <c r="G30" s="35">
        <f>+G28/12*G29/1000</f>
        <v>4.55</v>
      </c>
      <c r="H30" s="35">
        <f>+H28/12*H29/1000</f>
        <v>0</v>
      </c>
    </row>
    <row r="31" spans="2:13" ht="15">
      <c r="H31" s="30"/>
    </row>
    <row r="32" spans="2:13" ht="15">
      <c r="H32" s="30"/>
    </row>
    <row r="33" spans="2:11">
      <c r="C33" s="31" t="s">
        <v>16</v>
      </c>
      <c r="G33" s="30" t="s">
        <v>68</v>
      </c>
      <c r="H33" s="30"/>
    </row>
    <row r="34" spans="2:11" ht="15">
      <c r="H34" s="30"/>
    </row>
    <row r="35" spans="2:11" ht="15">
      <c r="B35" s="35" t="s">
        <v>52</v>
      </c>
      <c r="C35" s="33" t="s">
        <v>49</v>
      </c>
      <c r="D35" s="34"/>
      <c r="E35" s="34"/>
      <c r="F35" s="35" t="s">
        <v>48</v>
      </c>
      <c r="G35" s="35" t="s">
        <v>54</v>
      </c>
      <c r="H35" s="35" t="s">
        <v>53</v>
      </c>
    </row>
    <row r="36" spans="2:11" ht="19.5">
      <c r="B36" s="38">
        <f>1+B30</f>
        <v>17</v>
      </c>
      <c r="C36" s="50" t="s">
        <v>17</v>
      </c>
      <c r="D36" s="51"/>
      <c r="E36" s="51"/>
      <c r="F36" s="54" t="s">
        <v>59</v>
      </c>
      <c r="G36" s="77">
        <v>1.2</v>
      </c>
      <c r="H36" s="77"/>
    </row>
    <row r="37" spans="2:11" ht="19.5">
      <c r="B37" s="38">
        <f t="shared" ref="B37:B40" si="2">1+B36</f>
        <v>18</v>
      </c>
      <c r="C37" s="36" t="s">
        <v>18</v>
      </c>
      <c r="D37" s="37"/>
      <c r="E37" s="37"/>
      <c r="F37" s="39" t="s">
        <v>59</v>
      </c>
      <c r="G37" s="73">
        <v>0.9</v>
      </c>
      <c r="H37" s="73"/>
    </row>
    <row r="38" spans="2:11" ht="19.5">
      <c r="B38" s="38">
        <f t="shared" si="2"/>
        <v>19</v>
      </c>
      <c r="C38" s="36" t="s">
        <v>21</v>
      </c>
      <c r="D38" s="37"/>
      <c r="E38" s="37"/>
      <c r="F38" s="39" t="s">
        <v>60</v>
      </c>
      <c r="G38" s="73">
        <v>0.4</v>
      </c>
      <c r="H38" s="73"/>
    </row>
    <row r="39" spans="2:11" ht="19.5">
      <c r="B39" s="38">
        <f t="shared" si="2"/>
        <v>20</v>
      </c>
      <c r="C39" s="36" t="s">
        <v>19</v>
      </c>
      <c r="D39" s="37"/>
      <c r="E39" s="37"/>
      <c r="F39" s="39" t="s">
        <v>60</v>
      </c>
      <c r="G39" s="73">
        <v>0.4</v>
      </c>
      <c r="H39" s="73"/>
    </row>
    <row r="40" spans="2:11" ht="19.5">
      <c r="B40" s="35">
        <f t="shared" si="2"/>
        <v>21</v>
      </c>
      <c r="C40" s="33" t="s">
        <v>20</v>
      </c>
      <c r="D40" s="34"/>
      <c r="E40" s="34"/>
      <c r="F40" s="46" t="s">
        <v>60</v>
      </c>
      <c r="G40" s="35">
        <f>+G39+G38+G37+G36</f>
        <v>2.9000000000000004</v>
      </c>
      <c r="H40" s="35">
        <f>+H39+H38+H37+H36</f>
        <v>0</v>
      </c>
    </row>
    <row r="41" spans="2:11" ht="15">
      <c r="H41" s="30"/>
    </row>
    <row r="42" spans="2:11" ht="15">
      <c r="H42" s="30"/>
    </row>
    <row r="43" spans="2:11">
      <c r="C43" s="31" t="s">
        <v>22</v>
      </c>
      <c r="G43" s="30" t="s">
        <v>65</v>
      </c>
      <c r="H43" s="30"/>
    </row>
    <row r="44" spans="2:11">
      <c r="C44" s="31"/>
      <c r="H44" s="30"/>
    </row>
    <row r="45" spans="2:11" ht="15">
      <c r="B45" s="35" t="s">
        <v>52</v>
      </c>
      <c r="C45" s="33" t="s">
        <v>49</v>
      </c>
      <c r="D45" s="34"/>
      <c r="E45" s="34"/>
      <c r="F45" s="35" t="s">
        <v>48</v>
      </c>
      <c r="G45" s="35" t="s">
        <v>54</v>
      </c>
      <c r="H45" s="35" t="s">
        <v>53</v>
      </c>
    </row>
    <row r="46" spans="2:11" ht="15">
      <c r="B46" s="32">
        <f>1+B40</f>
        <v>22</v>
      </c>
      <c r="C46" s="50" t="s">
        <v>24</v>
      </c>
      <c r="D46" s="51"/>
      <c r="E46" s="51"/>
      <c r="F46" s="32"/>
      <c r="G46" s="75">
        <v>0.06</v>
      </c>
      <c r="H46" s="75"/>
    </row>
    <row r="47" spans="2:11" ht="19.5">
      <c r="B47" s="38">
        <f t="shared" ref="B47:B51" si="3">1+B46</f>
        <v>23</v>
      </c>
      <c r="C47" s="36" t="s">
        <v>23</v>
      </c>
      <c r="D47" s="37"/>
      <c r="E47" s="37"/>
      <c r="F47" s="38" t="s">
        <v>61</v>
      </c>
      <c r="G47" s="55">
        <f>+G46/((1+G46)^(1/12)-1)</f>
        <v>12.326528342037141</v>
      </c>
      <c r="H47" s="55"/>
      <c r="K47" s="56"/>
    </row>
    <row r="48" spans="2:11" ht="19.5">
      <c r="B48" s="49">
        <f t="shared" si="3"/>
        <v>24</v>
      </c>
      <c r="C48" s="42" t="s">
        <v>25</v>
      </c>
      <c r="D48" s="43"/>
      <c r="E48" s="43"/>
      <c r="F48" s="49" t="s">
        <v>62</v>
      </c>
      <c r="G48" s="57">
        <f>+G47*(1+G46)^(1/12)</f>
        <v>12.386528342037142</v>
      </c>
      <c r="H48" s="57"/>
    </row>
    <row r="49" spans="2:8" ht="19.5">
      <c r="B49" s="38">
        <f t="shared" si="3"/>
        <v>25</v>
      </c>
      <c r="C49" s="36" t="s">
        <v>26</v>
      </c>
      <c r="D49" s="37"/>
      <c r="E49" s="37"/>
      <c r="F49" s="39" t="s">
        <v>63</v>
      </c>
      <c r="G49" s="40">
        <f>+G47*G30</f>
        <v>56.085703956268993</v>
      </c>
      <c r="H49" s="40"/>
    </row>
    <row r="50" spans="2:8" ht="19.5">
      <c r="B50" s="38">
        <f t="shared" si="3"/>
        <v>26</v>
      </c>
      <c r="C50" s="36" t="s">
        <v>27</v>
      </c>
      <c r="D50" s="37"/>
      <c r="E50" s="37"/>
      <c r="F50" s="39" t="s">
        <v>63</v>
      </c>
      <c r="G50" s="40">
        <f>+G48*G40</f>
        <v>35.920932191907717</v>
      </c>
      <c r="H50" s="40"/>
    </row>
    <row r="51" spans="2:8" ht="19.5">
      <c r="B51" s="35">
        <f t="shared" si="3"/>
        <v>27</v>
      </c>
      <c r="C51" s="58" t="s">
        <v>28</v>
      </c>
      <c r="D51" s="34"/>
      <c r="E51" s="34"/>
      <c r="F51" s="46" t="s">
        <v>64</v>
      </c>
      <c r="G51" s="47">
        <f>+G49-G50</f>
        <v>20.164771764361276</v>
      </c>
      <c r="H51" s="47"/>
    </row>
  </sheetData>
  <sheetProtection password="F16F" sheet="1" objects="1" scenarios="1"/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Q22"/>
  <sheetViews>
    <sheetView showGridLines="0" workbookViewId="0">
      <selection activeCell="H9" sqref="H9"/>
    </sheetView>
  </sheetViews>
  <sheetFormatPr baseColWidth="10" defaultRowHeight="18"/>
  <cols>
    <col min="1" max="1" width="11.42578125" style="14"/>
    <col min="2" max="2" width="6.7109375" style="59" customWidth="1"/>
    <col min="3" max="3" width="9" style="14" customWidth="1"/>
    <col min="4" max="4" width="5.42578125" style="14" customWidth="1"/>
    <col min="5" max="5" width="11.42578125" style="14"/>
    <col min="6" max="6" width="8.140625" style="14" customWidth="1"/>
    <col min="7" max="12" width="10" style="14" customWidth="1"/>
    <col min="13" max="16384" width="11.42578125" style="14"/>
  </cols>
  <sheetData>
    <row r="2" spans="2:17">
      <c r="C2" s="15"/>
      <c r="D2" s="15"/>
      <c r="E2" s="15"/>
      <c r="F2" s="15"/>
      <c r="G2" s="15"/>
      <c r="H2" s="2"/>
      <c r="I2" s="15"/>
      <c r="J2" s="15"/>
      <c r="K2" s="15"/>
      <c r="L2" s="15"/>
      <c r="M2" s="1"/>
    </row>
    <row r="3" spans="2:17">
      <c r="C3" s="15"/>
      <c r="D3" s="15"/>
      <c r="E3" s="15"/>
      <c r="F3" s="15"/>
      <c r="G3" s="15"/>
      <c r="H3" s="2"/>
      <c r="I3" s="15"/>
      <c r="J3" s="15"/>
      <c r="K3" s="15"/>
      <c r="L3" s="15"/>
      <c r="M3" s="1"/>
    </row>
    <row r="4" spans="2:17">
      <c r="C4" s="15"/>
      <c r="D4" s="15"/>
      <c r="E4" s="15"/>
      <c r="F4" s="15"/>
      <c r="G4" s="15"/>
      <c r="H4" s="15"/>
      <c r="I4" s="15"/>
      <c r="J4" s="15"/>
      <c r="K4" s="15"/>
      <c r="L4" s="15"/>
      <c r="M4" s="1"/>
    </row>
    <row r="5" spans="2:17">
      <c r="C5" s="15"/>
      <c r="D5" s="15"/>
      <c r="E5" s="15"/>
      <c r="F5" s="15"/>
      <c r="G5" s="15"/>
      <c r="H5" s="15"/>
      <c r="I5" s="15"/>
      <c r="J5" s="15"/>
      <c r="K5" s="15"/>
      <c r="L5" s="15"/>
      <c r="M5" s="1"/>
    </row>
    <row r="6" spans="2:17">
      <c r="C6" s="15"/>
      <c r="D6" s="15"/>
      <c r="E6" s="15"/>
      <c r="F6" s="15"/>
      <c r="G6" s="15"/>
      <c r="H6" s="15"/>
      <c r="I6" s="15"/>
      <c r="J6" s="15"/>
      <c r="K6" s="15"/>
      <c r="L6" s="15"/>
      <c r="M6" s="1"/>
    </row>
    <row r="7" spans="2:17">
      <c r="B7" s="60" t="s">
        <v>52</v>
      </c>
      <c r="C7" s="16" t="s">
        <v>44</v>
      </c>
      <c r="D7" s="17" t="s">
        <v>50</v>
      </c>
      <c r="E7" s="17"/>
      <c r="F7" s="17"/>
      <c r="G7" s="18">
        <v>0</v>
      </c>
      <c r="H7" s="18">
        <f>1+G7</f>
        <v>1</v>
      </c>
      <c r="I7" s="18">
        <f>1+H7</f>
        <v>2</v>
      </c>
      <c r="J7" s="18">
        <f>1+I7</f>
        <v>3</v>
      </c>
      <c r="K7" s="18">
        <f>1+J7</f>
        <v>4</v>
      </c>
      <c r="L7" s="18">
        <f>1+K7</f>
        <v>5</v>
      </c>
      <c r="M7" s="1"/>
    </row>
    <row r="8" spans="2:17">
      <c r="B8" s="61">
        <v>1</v>
      </c>
      <c r="C8" s="19" t="s">
        <v>32</v>
      </c>
      <c r="D8" s="3"/>
      <c r="E8" s="3"/>
      <c r="F8" s="3"/>
      <c r="G8" s="64">
        <v>-50.5</v>
      </c>
      <c r="H8" s="65"/>
      <c r="I8" s="64"/>
      <c r="J8" s="64"/>
      <c r="K8" s="66"/>
      <c r="L8" s="64">
        <v>1</v>
      </c>
      <c r="M8" s="1"/>
    </row>
    <row r="9" spans="2:17">
      <c r="B9" s="61">
        <f>1+B8</f>
        <v>2</v>
      </c>
      <c r="C9" s="20" t="s">
        <v>45</v>
      </c>
      <c r="D9" s="4"/>
      <c r="E9" s="4"/>
      <c r="F9" s="4"/>
      <c r="G9" s="67">
        <v>0</v>
      </c>
      <c r="H9" s="68">
        <v>56.085703956268993</v>
      </c>
      <c r="I9" s="67">
        <v>56.085703956268993</v>
      </c>
      <c r="J9" s="67">
        <v>56.085703956268993</v>
      </c>
      <c r="K9" s="67">
        <v>56.085703956268993</v>
      </c>
      <c r="L9" s="67">
        <v>56.085703956268993</v>
      </c>
      <c r="M9" s="1"/>
    </row>
    <row r="10" spans="2:17">
      <c r="B10" s="61">
        <f t="shared" ref="B10:B21" si="0">1+B9</f>
        <v>3</v>
      </c>
      <c r="C10" s="21" t="s">
        <v>33</v>
      </c>
      <c r="D10" s="5"/>
      <c r="E10" s="5"/>
      <c r="F10" s="5"/>
      <c r="G10" s="69">
        <v>0</v>
      </c>
      <c r="H10" s="70">
        <v>-35.920932191907717</v>
      </c>
      <c r="I10" s="67">
        <v>-35.920932191907717</v>
      </c>
      <c r="J10" s="67">
        <v>-35.920932191907717</v>
      </c>
      <c r="K10" s="67">
        <v>-35.920932191907717</v>
      </c>
      <c r="L10" s="67">
        <v>-35.920932191907717</v>
      </c>
      <c r="M10" s="1"/>
    </row>
    <row r="11" spans="2:17">
      <c r="B11" s="60">
        <f t="shared" si="0"/>
        <v>4</v>
      </c>
      <c r="C11" s="20" t="s">
        <v>34</v>
      </c>
      <c r="D11" s="4"/>
      <c r="E11" s="4"/>
      <c r="F11" s="4"/>
      <c r="G11" s="8">
        <f t="shared" ref="G11:L11" si="1">+G10+G9+G8</f>
        <v>-50.5</v>
      </c>
      <c r="H11" s="8">
        <f t="shared" si="1"/>
        <v>20.164771764361276</v>
      </c>
      <c r="I11" s="23">
        <f t="shared" si="1"/>
        <v>20.164771764361276</v>
      </c>
      <c r="J11" s="23">
        <f t="shared" si="1"/>
        <v>20.164771764361276</v>
      </c>
      <c r="K11" s="28">
        <f t="shared" si="1"/>
        <v>20.164771764361276</v>
      </c>
      <c r="L11" s="23">
        <f t="shared" si="1"/>
        <v>21.164771764361276</v>
      </c>
      <c r="M11" s="1"/>
    </row>
    <row r="12" spans="2:17">
      <c r="B12" s="61">
        <f t="shared" si="0"/>
        <v>5</v>
      </c>
      <c r="C12" s="19" t="s">
        <v>51</v>
      </c>
      <c r="D12" s="3"/>
      <c r="E12" s="3"/>
      <c r="F12" s="3"/>
      <c r="G12" s="6">
        <v>0</v>
      </c>
      <c r="H12" s="7">
        <f>(G20-G19)*H17</f>
        <v>-3.03</v>
      </c>
      <c r="I12" s="22">
        <f>(H20-H19)*I17</f>
        <v>-2.0019136941383233</v>
      </c>
      <c r="J12" s="6">
        <f>(I20-I19)*J17</f>
        <v>-0.91214220992494632</v>
      </c>
      <c r="K12" s="6">
        <f>(J20-J19)*K17</f>
        <v>0.24301556334123339</v>
      </c>
      <c r="L12" s="6">
        <f>(K20-K19)*L17</f>
        <v>1.467482803003384</v>
      </c>
      <c r="M12" s="1"/>
    </row>
    <row r="13" spans="2:17">
      <c r="B13" s="61">
        <f t="shared" si="0"/>
        <v>6</v>
      </c>
      <c r="C13" s="21" t="s">
        <v>35</v>
      </c>
      <c r="D13" s="5"/>
      <c r="E13" s="5"/>
      <c r="F13" s="5"/>
      <c r="G13" s="11">
        <f t="shared" ref="G13:L13" si="2">SUM(G11:G12)</f>
        <v>-50.5</v>
      </c>
      <c r="H13" s="12">
        <f t="shared" si="2"/>
        <v>17.134771764361275</v>
      </c>
      <c r="I13" s="11">
        <f t="shared" si="2"/>
        <v>18.162858070222953</v>
      </c>
      <c r="J13" s="12">
        <f t="shared" si="2"/>
        <v>19.252629554436329</v>
      </c>
      <c r="K13" s="11">
        <f t="shared" si="2"/>
        <v>20.407787327702511</v>
      </c>
      <c r="L13" s="11">
        <f t="shared" si="2"/>
        <v>22.632254567364662</v>
      </c>
      <c r="M13" s="1"/>
    </row>
    <row r="14" spans="2:17">
      <c r="B14" s="62">
        <f t="shared" si="0"/>
        <v>7</v>
      </c>
      <c r="C14" s="20" t="s">
        <v>36</v>
      </c>
      <c r="D14" s="4"/>
      <c r="E14" s="4"/>
      <c r="F14" s="4"/>
      <c r="G14" s="8"/>
      <c r="H14" s="9"/>
      <c r="I14" s="8"/>
      <c r="J14" s="9"/>
      <c r="K14" s="8"/>
      <c r="L14" s="8"/>
      <c r="M14" s="1"/>
    </row>
    <row r="15" spans="2:17">
      <c r="B15" s="61">
        <f t="shared" si="0"/>
        <v>8</v>
      </c>
      <c r="C15" s="20" t="s">
        <v>37</v>
      </c>
      <c r="D15" s="4"/>
      <c r="E15" s="4"/>
      <c r="F15" s="4"/>
      <c r="G15" s="8">
        <f t="shared" ref="G15:L15" si="3">+IF(G13&lt;0,-G13,0)</f>
        <v>50.5</v>
      </c>
      <c r="H15" s="9">
        <f t="shared" si="3"/>
        <v>0</v>
      </c>
      <c r="I15" s="8">
        <f t="shared" si="3"/>
        <v>0</v>
      </c>
      <c r="J15" s="9">
        <f t="shared" si="3"/>
        <v>0</v>
      </c>
      <c r="K15" s="8">
        <f t="shared" si="3"/>
        <v>0</v>
      </c>
      <c r="L15" s="8">
        <f t="shared" si="3"/>
        <v>0</v>
      </c>
      <c r="M15" s="1"/>
      <c r="Q15" s="14">
        <f>+G21*1.06^5</f>
        <v>47.09030128408773</v>
      </c>
    </row>
    <row r="16" spans="2:17">
      <c r="B16" s="61">
        <f t="shared" si="0"/>
        <v>9</v>
      </c>
      <c r="C16" s="20" t="s">
        <v>38</v>
      </c>
      <c r="D16" s="4"/>
      <c r="E16" s="4"/>
      <c r="F16" s="4"/>
      <c r="G16" s="8">
        <f t="shared" ref="G16:L16" si="4">+IF(G13&gt;0,-MIN(G13,F19),0)</f>
        <v>0</v>
      </c>
      <c r="H16" s="9">
        <f t="shared" si="4"/>
        <v>-17.134771764361275</v>
      </c>
      <c r="I16" s="8">
        <f t="shared" si="4"/>
        <v>-18.162858070222953</v>
      </c>
      <c r="J16" s="9">
        <f t="shared" si="4"/>
        <v>-15.202370165415772</v>
      </c>
      <c r="K16" s="8">
        <f t="shared" si="4"/>
        <v>0</v>
      </c>
      <c r="L16" s="8">
        <f t="shared" si="4"/>
        <v>0</v>
      </c>
      <c r="M16" s="1"/>
    </row>
    <row r="17" spans="2:13">
      <c r="B17" s="63">
        <f t="shared" si="0"/>
        <v>10</v>
      </c>
      <c r="C17" s="21" t="s">
        <v>39</v>
      </c>
      <c r="D17" s="5"/>
      <c r="E17" s="5"/>
      <c r="F17" s="5"/>
      <c r="G17" s="13"/>
      <c r="H17" s="71">
        <f>+Zahlungen!G46</f>
        <v>0.06</v>
      </c>
      <c r="I17" s="72">
        <f>+H17</f>
        <v>0.06</v>
      </c>
      <c r="J17" s="71">
        <f>+I17</f>
        <v>0.06</v>
      </c>
      <c r="K17" s="72">
        <f>+J17</f>
        <v>0.06</v>
      </c>
      <c r="L17" s="72">
        <f>+K17</f>
        <v>0.06</v>
      </c>
      <c r="M17" s="1"/>
    </row>
    <row r="18" spans="2:13">
      <c r="B18" s="62">
        <f t="shared" si="0"/>
        <v>11</v>
      </c>
      <c r="C18" s="29" t="s">
        <v>40</v>
      </c>
      <c r="D18" s="4"/>
      <c r="E18" s="4"/>
      <c r="F18" s="4"/>
      <c r="G18" s="8"/>
      <c r="H18" s="6"/>
      <c r="I18" s="10"/>
      <c r="J18" s="9"/>
      <c r="K18" s="8"/>
      <c r="L18" s="8"/>
      <c r="M18" s="1"/>
    </row>
    <row r="19" spans="2:13">
      <c r="B19" s="61">
        <f t="shared" si="0"/>
        <v>12</v>
      </c>
      <c r="C19" s="20" t="s">
        <v>41</v>
      </c>
      <c r="D19" s="4"/>
      <c r="E19" s="4"/>
      <c r="F19" s="4"/>
      <c r="G19" s="8">
        <f>+G15</f>
        <v>50.5</v>
      </c>
      <c r="H19" s="8">
        <f>+G19+H15+H16</f>
        <v>33.365228235638725</v>
      </c>
      <c r="I19" s="9">
        <f>+H19+I15+I16</f>
        <v>15.202370165415772</v>
      </c>
      <c r="J19" s="8">
        <f>+I19+J15+J16</f>
        <v>0</v>
      </c>
      <c r="K19" s="8">
        <f>+J19+K15+K16</f>
        <v>0</v>
      </c>
      <c r="L19" s="8">
        <f>+K19+L15+L16</f>
        <v>0</v>
      </c>
      <c r="M19" s="1"/>
    </row>
    <row r="20" spans="2:13" ht="18.75" thickBot="1">
      <c r="B20" s="61">
        <f t="shared" si="0"/>
        <v>13</v>
      </c>
      <c r="C20" s="24" t="s">
        <v>42</v>
      </c>
      <c r="D20" s="25"/>
      <c r="E20" s="25"/>
      <c r="F20" s="25"/>
      <c r="G20" s="26">
        <v>0</v>
      </c>
      <c r="H20" s="27">
        <f>+IF(H13&gt;G19,H13-G19,0)</f>
        <v>0</v>
      </c>
      <c r="I20" s="26">
        <f>+IF(I13&gt;H19,I13-H19+H20,0)</f>
        <v>0</v>
      </c>
      <c r="J20" s="26">
        <f>+IF(J13&gt;I19,J13-I19+I20,0)</f>
        <v>4.0502593890205567</v>
      </c>
      <c r="K20" s="26">
        <f>+IF(K13&gt;J19,K13-J19+J20,0)</f>
        <v>24.458046716723068</v>
      </c>
      <c r="L20" s="26">
        <f>+IF(L13&gt;K19,L13-K19+K20,0)</f>
        <v>47.09030128408773</v>
      </c>
      <c r="M20" s="1"/>
    </row>
    <row r="21" spans="2:13">
      <c r="B21" s="60">
        <f t="shared" si="0"/>
        <v>14</v>
      </c>
      <c r="C21" s="21" t="s">
        <v>43</v>
      </c>
      <c r="D21" s="5"/>
      <c r="E21" s="5"/>
      <c r="F21" s="5"/>
      <c r="G21" s="11">
        <f>+(L20-L19)/(1+H17)^5</f>
        <v>35.188612497259527</v>
      </c>
      <c r="H21" s="15"/>
      <c r="I21" s="15"/>
      <c r="J21" s="15"/>
      <c r="K21" s="15"/>
      <c r="L21" s="15"/>
      <c r="M21" s="1"/>
    </row>
    <row r="22" spans="2:13">
      <c r="C22" s="15"/>
      <c r="D22" s="15"/>
      <c r="E22" s="15"/>
      <c r="F22" s="15"/>
      <c r="G22" s="15"/>
      <c r="H22" s="15"/>
      <c r="I22" s="15"/>
      <c r="J22" s="15"/>
      <c r="K22" s="15"/>
      <c r="L22" s="15"/>
    </row>
  </sheetData>
  <sheetProtection password="F16F" sheet="1" objects="1" scenarios="1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Zahlungen</vt:lpstr>
      <vt:lpstr>VoFi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2024-10-15T06:08:31Z</dcterms:created>
  <dcterms:modified xsi:type="dcterms:W3CDTF">2024-11-08T07:03:48Z</dcterms:modified>
</cp:coreProperties>
</file>