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4615" windowHeight="11745"/>
  </bookViews>
  <sheets>
    <sheet name="Tabelle1" sheetId="1" r:id="rId1"/>
  </sheets>
  <calcPr calcId="124519" calcOnSave="0"/>
</workbook>
</file>

<file path=xl/calcChain.xml><?xml version="1.0" encoding="utf-8"?>
<calcChain xmlns="http://schemas.openxmlformats.org/spreadsheetml/2006/main">
  <c r="C59" i="1"/>
  <c r="G11"/>
  <c r="H11" s="1"/>
  <c r="C49"/>
  <c r="C50" s="1"/>
  <c r="C51" s="1"/>
  <c r="C52" s="1"/>
  <c r="C61" s="1"/>
  <c r="I42"/>
  <c r="J42"/>
  <c r="J43" s="1"/>
  <c r="J59" s="1"/>
  <c r="G42"/>
  <c r="H42"/>
  <c r="I43"/>
  <c r="I59" s="1"/>
  <c r="J29"/>
  <c r="I29"/>
  <c r="J25"/>
  <c r="I25"/>
  <c r="C19"/>
  <c r="C20" s="1"/>
  <c r="C21" s="1"/>
  <c r="C22" s="1"/>
  <c r="G19"/>
  <c r="G21" s="1"/>
  <c r="G52" s="1"/>
  <c r="G61" s="1"/>
  <c r="H18"/>
  <c r="H19" s="1"/>
  <c r="H28"/>
  <c r="H29" s="1"/>
  <c r="G28"/>
  <c r="G29" s="1"/>
  <c r="G30" s="1"/>
  <c r="G43"/>
  <c r="G59" s="1"/>
  <c r="G25"/>
  <c r="H25"/>
  <c r="C60" l="1"/>
  <c r="C62"/>
  <c r="G50"/>
  <c r="G60" s="1"/>
  <c r="I18"/>
  <c r="H30"/>
  <c r="H31" s="1"/>
  <c r="C23"/>
  <c r="C24" s="1"/>
  <c r="C25" s="1"/>
  <c r="C26" s="1"/>
  <c r="C27" s="1"/>
  <c r="H21"/>
  <c r="H50" s="1"/>
  <c r="H60" s="1"/>
  <c r="H43"/>
  <c r="H59" s="1"/>
  <c r="G31"/>
  <c r="I30" l="1"/>
  <c r="I31" s="1"/>
  <c r="C28"/>
  <c r="H52"/>
  <c r="H61" s="1"/>
  <c r="J18"/>
  <c r="I19"/>
  <c r="I21" s="1"/>
  <c r="I32" s="1"/>
  <c r="I58" s="1"/>
  <c r="G32"/>
  <c r="H32"/>
  <c r="H58" s="1"/>
  <c r="C29"/>
  <c r="C30" s="1"/>
  <c r="C31" s="1"/>
  <c r="C32" s="1"/>
  <c r="C58" s="1"/>
  <c r="G58" l="1"/>
  <c r="G62" s="1"/>
  <c r="H62"/>
  <c r="C38"/>
  <c r="C40" s="1"/>
  <c r="I50"/>
  <c r="I60" s="1"/>
  <c r="I52"/>
  <c r="I61" s="1"/>
  <c r="J21"/>
  <c r="J52" s="1"/>
  <c r="J61" s="1"/>
  <c r="J30"/>
  <c r="J31" s="1"/>
  <c r="J19"/>
  <c r="I62" l="1"/>
  <c r="J50"/>
  <c r="J60" s="1"/>
  <c r="J32"/>
  <c r="J58" s="1"/>
  <c r="C42"/>
  <c r="J62" l="1"/>
</calcChain>
</file>

<file path=xl/comments1.xml><?xml version="1.0" encoding="utf-8"?>
<comments xmlns="http://schemas.openxmlformats.org/spreadsheetml/2006/main">
  <authors>
    <author>Windows-Benutzer</author>
  </authors>
  <commentList>
    <comment ref="D26" authorId="0">
      <text>
        <r>
          <rPr>
            <b/>
            <sz val="9"/>
            <color indexed="81"/>
            <rFont val="Tahoma"/>
            <family val="2"/>
          </rPr>
          <t>Windows-Benutzer:</t>
        </r>
        <r>
          <rPr>
            <sz val="9"/>
            <color indexed="81"/>
            <rFont val="Tahoma"/>
            <family val="2"/>
          </rPr>
          <t xml:space="preserve">
Zeile 10 und 11 sind Hilfszeilen, um den Restwertprozentsatz zu bestimmen
</t>
        </r>
      </text>
    </comment>
  </commentList>
</comments>
</file>

<file path=xl/sharedStrings.xml><?xml version="1.0" encoding="utf-8"?>
<sst xmlns="http://schemas.openxmlformats.org/spreadsheetml/2006/main" count="105" uniqueCount="69">
  <si>
    <t>Rabatt</t>
  </si>
  <si>
    <t>Monatszinsfaktor</t>
  </si>
  <si>
    <t>Nettopreis</t>
  </si>
  <si>
    <t>ADAC</t>
  </si>
  <si>
    <t>5 Jahre à 15 TKM pro Jahr</t>
  </si>
  <si>
    <t>Einheit</t>
  </si>
  <si>
    <r>
      <rPr>
        <sz val="12"/>
        <color theme="1"/>
        <rFont val="Arial"/>
        <family val="2"/>
      </rPr>
      <t>€</t>
    </r>
    <r>
      <rPr>
        <vertAlign val="subscript"/>
        <sz val="12"/>
        <color theme="1"/>
        <rFont val="Arial"/>
        <family val="2"/>
      </rPr>
      <t>0</t>
    </r>
  </si>
  <si>
    <t>Listenpreis</t>
  </si>
  <si>
    <t>Alle Zahlen mit Mehrwertsteuer</t>
  </si>
  <si>
    <t>Überführung etc.</t>
  </si>
  <si>
    <t>Kosten pro 100 km</t>
  </si>
  <si>
    <t>Fahrstrecke pro Monat</t>
  </si>
  <si>
    <t>km/Monat</t>
  </si>
  <si>
    <t>Monatskosten</t>
  </si>
  <si>
    <r>
      <rPr>
        <sz val="12"/>
        <color theme="1"/>
        <rFont val="Arial"/>
        <family val="2"/>
      </rPr>
      <t>€</t>
    </r>
    <r>
      <rPr>
        <vertAlign val="subscript"/>
        <sz val="12"/>
        <color theme="1"/>
        <rFont val="Arial"/>
        <family val="2"/>
      </rPr>
      <t xml:space="preserve">1;60 </t>
    </r>
  </si>
  <si>
    <r>
      <rPr>
        <sz val="12"/>
        <color theme="1"/>
        <rFont val="Arial"/>
        <family val="2"/>
      </rPr>
      <t>€</t>
    </r>
    <r>
      <rPr>
        <vertAlign val="subscript"/>
        <sz val="12"/>
        <color theme="1"/>
        <rFont val="Arial"/>
        <family val="2"/>
      </rPr>
      <t>1;60</t>
    </r>
  </si>
  <si>
    <r>
      <rPr>
        <sz val="12"/>
        <color theme="1"/>
        <rFont val="Arial"/>
        <family val="2"/>
      </rPr>
      <t>€</t>
    </r>
    <r>
      <rPr>
        <vertAlign val="subscript"/>
        <sz val="12"/>
        <color theme="1"/>
        <rFont val="Arial"/>
        <family val="2"/>
      </rPr>
      <t>60</t>
    </r>
  </si>
  <si>
    <t>BEV: Berlingo NFZ L1 E-Antrieb</t>
  </si>
  <si>
    <t>Verbrenner: Berlingo NFZ L1 Diesel</t>
  </si>
  <si>
    <t>Neupreis</t>
  </si>
  <si>
    <t>Barwert Restwert</t>
  </si>
  <si>
    <t>Restwert nach 60 Monaten</t>
  </si>
  <si>
    <t>Laufzeitmonate</t>
  </si>
  <si>
    <t>Wertverlust per t=0</t>
  </si>
  <si>
    <t>Barwertfaktor</t>
  </si>
  <si>
    <r>
      <rPr>
        <sz val="12"/>
        <color theme="1"/>
        <rFont val="Arial"/>
        <family val="2"/>
      </rPr>
      <t>€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 / €</t>
    </r>
    <r>
      <rPr>
        <vertAlign val="subscript"/>
        <sz val="12"/>
        <color theme="1"/>
        <rFont val="Arial"/>
        <family val="2"/>
      </rPr>
      <t>1;60</t>
    </r>
  </si>
  <si>
    <t>Jahreszinssatz effektiv</t>
  </si>
  <si>
    <t>%</t>
  </si>
  <si>
    <t>Restwert vom Listenpreis</t>
  </si>
  <si>
    <t>Monatsbelastung</t>
  </si>
  <si>
    <t>Rechengröße</t>
  </si>
  <si>
    <t>Zeile</t>
  </si>
  <si>
    <t>Kraftstoffkosten</t>
  </si>
  <si>
    <t>€/KWh</t>
  </si>
  <si>
    <t>€/l</t>
  </si>
  <si>
    <t>€/100km</t>
  </si>
  <si>
    <t>Verbrauch pro 100 km</t>
  </si>
  <si>
    <t>KWh</t>
  </si>
  <si>
    <t>l/</t>
  </si>
  <si>
    <t xml:space="preserve">         BEV1</t>
  </si>
  <si>
    <t xml:space="preserve">    Diesel1</t>
  </si>
  <si>
    <t xml:space="preserve">        BEV2</t>
  </si>
  <si>
    <t xml:space="preserve">     Diesel2</t>
  </si>
  <si>
    <t xml:space="preserve"> </t>
  </si>
  <si>
    <t>€/Monat</t>
  </si>
  <si>
    <t>Werkstatt/Reparatur ADAC</t>
  </si>
  <si>
    <t>Steuer/Versicherung ADAC</t>
  </si>
  <si>
    <t>umgerechnet</t>
  </si>
  <si>
    <t>Steuer/Versicherung</t>
  </si>
  <si>
    <t>Werkstatt/Reparatur</t>
  </si>
  <si>
    <r>
      <rPr>
        <b/>
        <sz val="12"/>
        <color theme="1"/>
        <rFont val="Arial"/>
        <family val="2"/>
      </rPr>
      <t>€</t>
    </r>
    <r>
      <rPr>
        <b/>
        <vertAlign val="subscript"/>
        <sz val="12"/>
        <color theme="1"/>
        <rFont val="Arial"/>
        <family val="2"/>
      </rPr>
      <t xml:space="preserve">1;60 </t>
    </r>
  </si>
  <si>
    <t>Strom/Diesel</t>
  </si>
  <si>
    <t>Wertverzehr</t>
  </si>
  <si>
    <t>Annahmen:</t>
  </si>
  <si>
    <t>Vergleichsspreadsheet Elektroauto vs. Verbrenner</t>
  </si>
  <si>
    <t>Kosten für Kauf und Restwert</t>
  </si>
  <si>
    <t>Abb. 1</t>
  </si>
  <si>
    <t>Betriebskosten</t>
  </si>
  <si>
    <t>Abb. 2</t>
  </si>
  <si>
    <t>Steuer und Versicherung</t>
  </si>
  <si>
    <t>Abb. 3</t>
  </si>
  <si>
    <t>Zusammenfassung</t>
  </si>
  <si>
    <t>Abb. 4</t>
  </si>
  <si>
    <t>Autor</t>
  </si>
  <si>
    <t>Prof. Dr. Peter Hoberg</t>
  </si>
  <si>
    <t>Aufsatz</t>
  </si>
  <si>
    <t>Entscheidung zwischen E-Auto und Verbrenner</t>
  </si>
  <si>
    <t>URL</t>
  </si>
  <si>
    <t>https://www.controllingportal.de/Fachinfo/Investitionsrechnung/entscheidung-zwischen-e-auto-und-verbrenner.html?sphrase_id=27291991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</si>
</sst>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2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2" xfId="0" applyFont="1" applyBorder="1"/>
    <xf numFmtId="0" fontId="2" fillId="0" borderId="0" xfId="0" applyFont="1" applyBorder="1"/>
    <xf numFmtId="165" fontId="2" fillId="0" borderId="0" xfId="0" applyNumberFormat="1" applyFont="1" applyBorder="1"/>
    <xf numFmtId="2" fontId="2" fillId="0" borderId="0" xfId="0" applyNumberFormat="1" applyFont="1" applyBorder="1"/>
    <xf numFmtId="1" fontId="2" fillId="0" borderId="0" xfId="0" applyNumberFormat="1" applyFont="1" applyBorder="1"/>
    <xf numFmtId="1" fontId="2" fillId="0" borderId="0" xfId="1" applyNumberFormat="1" applyFont="1" applyBorder="1"/>
    <xf numFmtId="0" fontId="2" fillId="0" borderId="3" xfId="0" applyFont="1" applyBorder="1"/>
    <xf numFmtId="49" fontId="3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165" fontId="2" fillId="0" borderId="3" xfId="0" applyNumberFormat="1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1" fontId="2" fillId="0" borderId="3" xfId="1" applyNumberFormat="1" applyFont="1" applyBorder="1"/>
    <xf numFmtId="49" fontId="3" fillId="0" borderId="1" xfId="0" applyNumberFormat="1" applyFont="1" applyBorder="1"/>
    <xf numFmtId="1" fontId="2" fillId="0" borderId="5" xfId="0" applyNumberFormat="1" applyFont="1" applyBorder="1"/>
    <xf numFmtId="1" fontId="2" fillId="0" borderId="1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49" fontId="3" fillId="0" borderId="13" xfId="0" applyNumberFormat="1" applyFont="1" applyBorder="1"/>
    <xf numFmtId="0" fontId="2" fillId="0" borderId="13" xfId="0" applyFont="1" applyBorder="1"/>
    <xf numFmtId="49" fontId="2" fillId="0" borderId="12" xfId="0" applyNumberFormat="1" applyFont="1" applyBorder="1"/>
    <xf numFmtId="2" fontId="2" fillId="0" borderId="12" xfId="0" applyNumberFormat="1" applyFont="1" applyBorder="1"/>
    <xf numFmtId="1" fontId="2" fillId="0" borderId="10" xfId="0" applyNumberFormat="1" applyFont="1" applyBorder="1"/>
    <xf numFmtId="1" fontId="2" fillId="0" borderId="13" xfId="0" applyNumberFormat="1" applyFont="1" applyBorder="1"/>
    <xf numFmtId="49" fontId="3" fillId="0" borderId="0" xfId="0" applyNumberFormat="1" applyFont="1" applyBorder="1"/>
    <xf numFmtId="1" fontId="2" fillId="0" borderId="9" xfId="0" applyNumberFormat="1" applyFont="1" applyBorder="1"/>
    <xf numFmtId="1" fontId="2" fillId="0" borderId="11" xfId="0" applyNumberFormat="1" applyFont="1" applyBorder="1"/>
    <xf numFmtId="1" fontId="2" fillId="0" borderId="8" xfId="0" applyNumberFormat="1" applyFont="1" applyBorder="1"/>
    <xf numFmtId="0" fontId="2" fillId="0" borderId="14" xfId="0" applyFont="1" applyBorder="1"/>
    <xf numFmtId="49" fontId="3" fillId="0" borderId="6" xfId="0" applyNumberFormat="1" applyFont="1" applyBorder="1"/>
    <xf numFmtId="49" fontId="3" fillId="0" borderId="2" xfId="0" applyNumberFormat="1" applyFont="1" applyBorder="1"/>
    <xf numFmtId="1" fontId="2" fillId="0" borderId="12" xfId="0" applyNumberFormat="1" applyFont="1" applyBorder="1"/>
    <xf numFmtId="0" fontId="7" fillId="0" borderId="4" xfId="0" applyFont="1" applyBorder="1"/>
    <xf numFmtId="0" fontId="7" fillId="0" borderId="14" xfId="0" applyFont="1" applyBorder="1"/>
    <xf numFmtId="49" fontId="8" fillId="0" borderId="4" xfId="0" applyNumberFormat="1" applyFont="1" applyBorder="1"/>
    <xf numFmtId="1" fontId="7" fillId="0" borderId="1" xfId="0" applyNumberFormat="1" applyFont="1" applyBorder="1"/>
    <xf numFmtId="1" fontId="7" fillId="0" borderId="14" xfId="0" applyNumberFormat="1" applyFont="1" applyBorder="1"/>
    <xf numFmtId="9" fontId="2" fillId="0" borderId="0" xfId="1" applyFont="1"/>
    <xf numFmtId="0" fontId="7" fillId="0" borderId="0" xfId="0" applyFont="1"/>
    <xf numFmtId="164" fontId="4" fillId="0" borderId="0" xfId="1" applyNumberFormat="1" applyFont="1" applyBorder="1" applyProtection="1">
      <protection locked="0"/>
    </xf>
    <xf numFmtId="164" fontId="4" fillId="0" borderId="3" xfId="1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3" xfId="0" applyFont="1" applyBorder="1" applyProtection="1">
      <protection locked="0"/>
    </xf>
    <xf numFmtId="10" fontId="4" fillId="0" borderId="0" xfId="1" applyNumberFormat="1" applyFont="1" applyBorder="1" applyProtection="1">
      <protection locked="0"/>
    </xf>
    <xf numFmtId="10" fontId="4" fillId="0" borderId="3" xfId="1" applyNumberFormat="1" applyFont="1" applyBorder="1" applyProtection="1">
      <protection locked="0"/>
    </xf>
    <xf numFmtId="1" fontId="4" fillId="0" borderId="0" xfId="1" applyNumberFormat="1" applyFont="1" applyBorder="1" applyProtection="1">
      <protection locked="0"/>
    </xf>
    <xf numFmtId="1" fontId="4" fillId="0" borderId="3" xfId="1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3" xfId="0" applyFont="1" applyBorder="1" applyProtection="1">
      <protection locked="0"/>
    </xf>
    <xf numFmtId="49" fontId="8" fillId="0" borderId="0" xfId="0" applyNumberFormat="1" applyFont="1"/>
    <xf numFmtId="2" fontId="7" fillId="0" borderId="0" xfId="0" applyNumberFormat="1" applyFont="1"/>
    <xf numFmtId="0" fontId="7" fillId="0" borderId="0" xfId="0" applyFont="1" applyBorder="1"/>
    <xf numFmtId="49" fontId="8" fillId="0" borderId="0" xfId="0" applyNumberFormat="1" applyFont="1" applyBorder="1"/>
    <xf numFmtId="1" fontId="7" fillId="0" borderId="0" xfId="0" applyNumberFormat="1" applyFont="1" applyBorder="1"/>
    <xf numFmtId="0" fontId="2" fillId="0" borderId="8" xfId="0" applyFont="1" applyBorder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P62"/>
  <sheetViews>
    <sheetView showGridLines="0" tabSelected="1" workbookViewId="0">
      <selection activeCell="F5" sqref="F5"/>
    </sheetView>
  </sheetViews>
  <sheetFormatPr baseColWidth="10" defaultRowHeight="15"/>
  <cols>
    <col min="1" max="2" width="11.42578125" style="1"/>
    <col min="3" max="3" width="5.7109375" style="1" customWidth="1"/>
    <col min="4" max="4" width="11.42578125" style="1"/>
    <col min="5" max="5" width="18.42578125" style="1" customWidth="1"/>
    <col min="6" max="6" width="10.7109375" style="1" customWidth="1"/>
    <col min="7" max="7" width="13.140625" style="1" customWidth="1"/>
    <col min="8" max="8" width="13" style="1" customWidth="1"/>
    <col min="9" max="10" width="12.5703125" style="1" customWidth="1"/>
    <col min="11" max="16384" width="11.42578125" style="1"/>
  </cols>
  <sheetData>
    <row r="2" spans="3:8" ht="15.75">
      <c r="E2" s="47" t="s">
        <v>54</v>
      </c>
    </row>
    <row r="4" spans="3:8">
      <c r="D4" s="1" t="s">
        <v>63</v>
      </c>
      <c r="F4" s="1" t="s">
        <v>64</v>
      </c>
    </row>
    <row r="5" spans="3:8">
      <c r="D5" s="1" t="s">
        <v>65</v>
      </c>
      <c r="F5" s="1" t="s">
        <v>66</v>
      </c>
    </row>
    <row r="6" spans="3:8">
      <c r="D6" s="1" t="s">
        <v>67</v>
      </c>
      <c r="F6" s="1" t="s">
        <v>68</v>
      </c>
    </row>
    <row r="8" spans="3:8" ht="15.75">
      <c r="D8" s="47" t="s">
        <v>53</v>
      </c>
    </row>
    <row r="9" spans="3:8">
      <c r="D9" s="1" t="s">
        <v>3</v>
      </c>
      <c r="E9" s="1" t="s">
        <v>4</v>
      </c>
    </row>
    <row r="10" spans="3:8">
      <c r="D10" s="1" t="s">
        <v>8</v>
      </c>
    </row>
    <row r="11" spans="3:8">
      <c r="D11" s="1" t="s">
        <v>11</v>
      </c>
      <c r="F11" s="1" t="s">
        <v>12</v>
      </c>
      <c r="G11" s="1">
        <f>15000/12</f>
        <v>1250</v>
      </c>
      <c r="H11" s="1">
        <f>+G11</f>
        <v>1250</v>
      </c>
    </row>
    <row r="12" spans="3:8">
      <c r="D12" s="1" t="s">
        <v>17</v>
      </c>
    </row>
    <row r="13" spans="3:8" ht="15.75" customHeight="1">
      <c r="D13" s="1" t="s">
        <v>18</v>
      </c>
    </row>
    <row r="14" spans="3:8" ht="15.75" customHeight="1"/>
    <row r="15" spans="3:8" ht="15.75" customHeight="1">
      <c r="C15" s="47" t="s">
        <v>55</v>
      </c>
      <c r="D15" s="47"/>
      <c r="E15" s="47"/>
      <c r="F15" s="47"/>
      <c r="G15" s="47" t="s">
        <v>56</v>
      </c>
    </row>
    <row r="16" spans="3:8" ht="15.75" customHeight="1"/>
    <row r="17" spans="3:13">
      <c r="C17" s="11" t="s">
        <v>31</v>
      </c>
      <c r="D17" s="11" t="s">
        <v>30</v>
      </c>
      <c r="E17" s="12"/>
      <c r="F17" s="13" t="s">
        <v>5</v>
      </c>
      <c r="G17" s="12" t="s">
        <v>39</v>
      </c>
      <c r="H17" s="13" t="s">
        <v>40</v>
      </c>
      <c r="I17" s="12" t="s">
        <v>41</v>
      </c>
      <c r="J17" s="13" t="s">
        <v>42</v>
      </c>
    </row>
    <row r="18" spans="3:13">
      <c r="C18" s="3">
        <v>1</v>
      </c>
      <c r="D18" s="3" t="s">
        <v>26</v>
      </c>
      <c r="E18" s="4"/>
      <c r="F18" s="9"/>
      <c r="G18" s="48">
        <v>0.08</v>
      </c>
      <c r="H18" s="49">
        <f>+G18</f>
        <v>0.08</v>
      </c>
      <c r="I18" s="48">
        <f>+H18</f>
        <v>0.08</v>
      </c>
      <c r="J18" s="49">
        <f>+I18</f>
        <v>0.08</v>
      </c>
      <c r="M18" s="1" t="s">
        <v>43</v>
      </c>
    </row>
    <row r="19" spans="3:13">
      <c r="C19" s="3">
        <f>1+C18</f>
        <v>2</v>
      </c>
      <c r="D19" s="3" t="s">
        <v>1</v>
      </c>
      <c r="E19" s="4"/>
      <c r="F19" s="9"/>
      <c r="G19" s="5">
        <f>+(1+G18)^(1/12)</f>
        <v>1.0064340301100034</v>
      </c>
      <c r="H19" s="14">
        <f>+(1+H18)^(1/12)</f>
        <v>1.0064340301100034</v>
      </c>
      <c r="I19" s="5">
        <f>+(1+I18)^(1/12)</f>
        <v>1.0064340301100034</v>
      </c>
      <c r="J19" s="14">
        <f>+(1+J18)^(1/12)</f>
        <v>1.0064340301100034</v>
      </c>
    </row>
    <row r="20" spans="3:13">
      <c r="C20" s="3">
        <f t="shared" ref="C20:C32" si="0">1+C19</f>
        <v>3</v>
      </c>
      <c r="D20" s="3" t="s">
        <v>22</v>
      </c>
      <c r="E20" s="4"/>
      <c r="F20" s="9"/>
      <c r="G20" s="4">
        <v>60</v>
      </c>
      <c r="H20" s="9">
        <v>60</v>
      </c>
      <c r="I20" s="4">
        <v>60</v>
      </c>
      <c r="J20" s="9">
        <v>60</v>
      </c>
    </row>
    <row r="21" spans="3:13" ht="19.5">
      <c r="C21" s="3">
        <f t="shared" si="0"/>
        <v>4</v>
      </c>
      <c r="D21" s="3" t="s">
        <v>24</v>
      </c>
      <c r="E21" s="4"/>
      <c r="F21" s="10" t="s">
        <v>25</v>
      </c>
      <c r="G21" s="6">
        <f>+((1+G18)^(G20/12)-1)/((1+G18)^(G20/12)*(G19-1))</f>
        <v>49.644903350642956</v>
      </c>
      <c r="H21" s="15">
        <f>+((1+H18)^(H20/12)-1)/((1+H18)^(H20/12)*((1+H18)^(1/12)-1))</f>
        <v>49.644903350642956</v>
      </c>
      <c r="I21" s="6">
        <f>+((1+I18)^(I20/12)-1)/((1+I18)^(I20/12)*(I19-1))</f>
        <v>49.644903350642956</v>
      </c>
      <c r="J21" s="15">
        <f>+((1+J18)^(J20/12)-1)/((1+J18)^(J20/12)*((1+J18)^(1/12)-1))</f>
        <v>49.644903350642956</v>
      </c>
    </row>
    <row r="22" spans="3:13" ht="19.5">
      <c r="C22" s="3">
        <f>1+C21</f>
        <v>5</v>
      </c>
      <c r="D22" s="3" t="s">
        <v>7</v>
      </c>
      <c r="E22" s="4"/>
      <c r="F22" s="10" t="s">
        <v>6</v>
      </c>
      <c r="G22" s="50">
        <v>36355</v>
      </c>
      <c r="H22" s="51">
        <v>25704</v>
      </c>
      <c r="I22" s="50"/>
      <c r="J22" s="51"/>
    </row>
    <row r="23" spans="3:13">
      <c r="C23" s="3">
        <f t="shared" si="0"/>
        <v>6</v>
      </c>
      <c r="D23" s="3" t="s">
        <v>0</v>
      </c>
      <c r="E23" s="4"/>
      <c r="F23" s="9"/>
      <c r="G23" s="52">
        <v>0.2102</v>
      </c>
      <c r="H23" s="53">
        <v>0.2702</v>
      </c>
      <c r="I23" s="52"/>
      <c r="J23" s="53"/>
    </row>
    <row r="24" spans="3:13" ht="19.5">
      <c r="C24" s="3">
        <f t="shared" si="0"/>
        <v>7</v>
      </c>
      <c r="D24" s="3" t="s">
        <v>9</v>
      </c>
      <c r="E24" s="4"/>
      <c r="F24" s="10" t="s">
        <v>6</v>
      </c>
      <c r="G24" s="54">
        <v>1071</v>
      </c>
      <c r="H24" s="55">
        <v>1071</v>
      </c>
      <c r="I24" s="54"/>
      <c r="J24" s="55"/>
    </row>
    <row r="25" spans="3:13" ht="19.5">
      <c r="C25" s="11">
        <f t="shared" si="0"/>
        <v>8</v>
      </c>
      <c r="D25" s="11" t="s">
        <v>2</v>
      </c>
      <c r="E25" s="12"/>
      <c r="F25" s="18" t="s">
        <v>6</v>
      </c>
      <c r="G25" s="19">
        <f>+G22*(1-G23)+G24</f>
        <v>29784.179000000004</v>
      </c>
      <c r="H25" s="20">
        <f>+H22*(1-H23)+H24</f>
        <v>19829.779200000001</v>
      </c>
      <c r="I25" s="19">
        <f>+I22*(1-I23)+I24</f>
        <v>0</v>
      </c>
      <c r="J25" s="20">
        <f>+J22*(1-J23)+J24</f>
        <v>0</v>
      </c>
    </row>
    <row r="26" spans="3:13" hidden="1">
      <c r="C26" s="3">
        <f t="shared" si="0"/>
        <v>9</v>
      </c>
      <c r="D26" s="3" t="s">
        <v>19</v>
      </c>
      <c r="E26" s="4"/>
      <c r="F26" s="9"/>
      <c r="G26" s="4">
        <v>36940</v>
      </c>
      <c r="H26" s="9">
        <v>26090</v>
      </c>
      <c r="I26" s="4">
        <v>36940</v>
      </c>
      <c r="J26" s="9">
        <v>26090</v>
      </c>
    </row>
    <row r="27" spans="3:13" ht="19.5" hidden="1">
      <c r="C27" s="3">
        <f t="shared" si="0"/>
        <v>10</v>
      </c>
      <c r="D27" s="3" t="s">
        <v>21</v>
      </c>
      <c r="E27" s="4"/>
      <c r="F27" s="10" t="s">
        <v>16</v>
      </c>
      <c r="G27" s="4">
        <v>18000</v>
      </c>
      <c r="H27" s="9">
        <v>13000</v>
      </c>
      <c r="I27" s="4">
        <v>18000</v>
      </c>
      <c r="J27" s="9">
        <v>13000</v>
      </c>
    </row>
    <row r="28" spans="3:13">
      <c r="C28" s="3">
        <f>1+C25</f>
        <v>9</v>
      </c>
      <c r="D28" s="3" t="s">
        <v>28</v>
      </c>
      <c r="E28" s="4"/>
      <c r="F28" s="9" t="s">
        <v>27</v>
      </c>
      <c r="G28" s="48">
        <f>+G27/G26</f>
        <v>0.48727666486193827</v>
      </c>
      <c r="H28" s="49">
        <f>+H27/H26</f>
        <v>0.49827520122652358</v>
      </c>
      <c r="I28" s="48"/>
      <c r="J28" s="49"/>
    </row>
    <row r="29" spans="3:13" ht="19.5">
      <c r="C29" s="3">
        <f t="shared" si="0"/>
        <v>10</v>
      </c>
      <c r="D29" s="3" t="s">
        <v>21</v>
      </c>
      <c r="E29" s="4"/>
      <c r="F29" s="10" t="s">
        <v>16</v>
      </c>
      <c r="G29" s="7">
        <f>G22*G28</f>
        <v>17714.943151055766</v>
      </c>
      <c r="H29" s="16">
        <f>H22*H28</f>
        <v>12807.665772326562</v>
      </c>
      <c r="I29" s="7">
        <f>I22*I28</f>
        <v>0</v>
      </c>
      <c r="J29" s="16">
        <f>J22*J28</f>
        <v>0</v>
      </c>
    </row>
    <row r="30" spans="3:13" ht="19.5">
      <c r="C30" s="3">
        <f t="shared" si="0"/>
        <v>11</v>
      </c>
      <c r="D30" s="3" t="s">
        <v>20</v>
      </c>
      <c r="E30" s="4"/>
      <c r="F30" s="10" t="s">
        <v>6</v>
      </c>
      <c r="G30" s="8">
        <f>+G29/(1+G18)^(G20/12)</f>
        <v>12056.49264501672</v>
      </c>
      <c r="H30" s="17">
        <f>+H29/(1+H18)^(H20/12)</f>
        <v>8716.6821178697828</v>
      </c>
      <c r="I30" s="8">
        <f>+I29/(1+I18)^(I20/12)</f>
        <v>0</v>
      </c>
      <c r="J30" s="17">
        <f>+J29/(1+J18)^(J20/12)</f>
        <v>0</v>
      </c>
    </row>
    <row r="31" spans="3:13" ht="19.5">
      <c r="C31" s="3">
        <f t="shared" si="0"/>
        <v>12</v>
      </c>
      <c r="D31" s="3" t="s">
        <v>23</v>
      </c>
      <c r="E31" s="4"/>
      <c r="F31" s="10" t="s">
        <v>6</v>
      </c>
      <c r="G31" s="8">
        <f>+G25-G30</f>
        <v>17727.686354983285</v>
      </c>
      <c r="H31" s="17">
        <f>+H25-H30</f>
        <v>11113.097082130218</v>
      </c>
      <c r="I31" s="8">
        <f>+I25-I30</f>
        <v>0</v>
      </c>
      <c r="J31" s="17">
        <f>+J25-J30</f>
        <v>0</v>
      </c>
    </row>
    <row r="32" spans="3:13" ht="19.5">
      <c r="C32" s="11">
        <f t="shared" si="0"/>
        <v>13</v>
      </c>
      <c r="D32" s="11" t="s">
        <v>29</v>
      </c>
      <c r="E32" s="12"/>
      <c r="F32" s="18" t="s">
        <v>15</v>
      </c>
      <c r="G32" s="19">
        <f>+G31/G21</f>
        <v>357.08975460728118</v>
      </c>
      <c r="H32" s="20">
        <f>+H31/H21</f>
        <v>223.8517215682381</v>
      </c>
      <c r="I32" s="19">
        <f>+I31/I21</f>
        <v>0</v>
      </c>
      <c r="J32" s="20">
        <f>+J31/J21</f>
        <v>0</v>
      </c>
    </row>
    <row r="33" spans="3:10" ht="19.5">
      <c r="C33" s="4"/>
      <c r="D33" s="4"/>
      <c r="E33" s="4"/>
      <c r="F33" s="33"/>
      <c r="G33" s="7"/>
      <c r="H33" s="7"/>
      <c r="I33" s="7"/>
      <c r="J33" s="7"/>
    </row>
    <row r="35" spans="3:10" ht="18.75">
      <c r="C35" s="47" t="s">
        <v>57</v>
      </c>
      <c r="D35" s="47"/>
      <c r="E35" s="47"/>
      <c r="F35" s="60"/>
      <c r="G35" s="61" t="s">
        <v>58</v>
      </c>
      <c r="H35" s="2"/>
    </row>
    <row r="37" spans="3:10">
      <c r="C37" s="13" t="s">
        <v>31</v>
      </c>
      <c r="D37" s="12" t="s">
        <v>30</v>
      </c>
      <c r="E37" s="12"/>
      <c r="F37" s="13" t="s">
        <v>5</v>
      </c>
      <c r="G37" s="12" t="s">
        <v>39</v>
      </c>
      <c r="H37" s="13" t="s">
        <v>40</v>
      </c>
      <c r="I37" s="12" t="s">
        <v>41</v>
      </c>
      <c r="J37" s="13" t="s">
        <v>42</v>
      </c>
    </row>
    <row r="38" spans="3:10">
      <c r="C38" s="26">
        <f>+C32</f>
        <v>13</v>
      </c>
      <c r="D38" s="22" t="s">
        <v>36</v>
      </c>
      <c r="E38" s="22"/>
      <c r="F38" s="26" t="s">
        <v>37</v>
      </c>
      <c r="G38" s="56">
        <v>22.3</v>
      </c>
      <c r="H38" s="57"/>
      <c r="I38" s="56"/>
      <c r="J38" s="57"/>
    </row>
    <row r="39" spans="3:10">
      <c r="C39" s="9"/>
      <c r="D39" s="4"/>
      <c r="E39" s="4"/>
      <c r="F39" s="9" t="s">
        <v>38</v>
      </c>
      <c r="G39" s="58"/>
      <c r="H39" s="59">
        <v>5.2</v>
      </c>
      <c r="I39" s="58"/>
      <c r="J39" s="59"/>
    </row>
    <row r="40" spans="3:10">
      <c r="C40" s="9">
        <f>+C38+1</f>
        <v>14</v>
      </c>
      <c r="D40" s="4" t="s">
        <v>32</v>
      </c>
      <c r="E40" s="4"/>
      <c r="F40" s="9" t="s">
        <v>33</v>
      </c>
      <c r="G40" s="58">
        <v>0.44</v>
      </c>
      <c r="H40" s="59"/>
      <c r="I40" s="58"/>
      <c r="J40" s="59"/>
    </row>
    <row r="41" spans="3:10">
      <c r="C41" s="9"/>
      <c r="D41" s="4"/>
      <c r="E41" s="4"/>
      <c r="F41" s="9" t="s">
        <v>34</v>
      </c>
      <c r="G41" s="58"/>
      <c r="H41" s="59">
        <v>1.73</v>
      </c>
      <c r="I41" s="58"/>
      <c r="J41" s="59"/>
    </row>
    <row r="42" spans="3:10">
      <c r="C42" s="26">
        <f t="shared" ref="C42" si="1">+C40+1</f>
        <v>15</v>
      </c>
      <c r="D42" s="22" t="s">
        <v>10</v>
      </c>
      <c r="E42" s="22"/>
      <c r="F42" s="29" t="s">
        <v>35</v>
      </c>
      <c r="G42" s="30">
        <f>+G41*G39+G38*G40</f>
        <v>9.8120000000000012</v>
      </c>
      <c r="H42" s="30">
        <f>+H41*H39+H38*H40</f>
        <v>8.9960000000000004</v>
      </c>
      <c r="I42" s="30">
        <f t="shared" ref="I42:J42" si="2">+I41*I39+I38*I40</f>
        <v>0</v>
      </c>
      <c r="J42" s="30">
        <f t="shared" si="2"/>
        <v>0</v>
      </c>
    </row>
    <row r="43" spans="3:10" ht="19.5">
      <c r="C43" s="28">
        <v>16</v>
      </c>
      <c r="D43" s="25" t="s">
        <v>13</v>
      </c>
      <c r="E43" s="25"/>
      <c r="F43" s="27" t="s">
        <v>14</v>
      </c>
      <c r="G43" s="25">
        <f>+G11/100*G42</f>
        <v>122.65000000000002</v>
      </c>
      <c r="H43" s="28">
        <f>+H11/100*H42</f>
        <v>112.45</v>
      </c>
      <c r="I43" s="25">
        <f>+I11/100*I42</f>
        <v>0</v>
      </c>
      <c r="J43" s="28">
        <f>+J11/100*J42</f>
        <v>0</v>
      </c>
    </row>
    <row r="46" spans="3:10" ht="18.75">
      <c r="C46" s="47" t="s">
        <v>59</v>
      </c>
      <c r="D46" s="47"/>
      <c r="E46" s="47"/>
      <c r="F46" s="60"/>
      <c r="G46" s="61" t="s">
        <v>60</v>
      </c>
    </row>
    <row r="48" spans="3:10">
      <c r="C48" s="26" t="s">
        <v>31</v>
      </c>
      <c r="D48" s="12" t="s">
        <v>30</v>
      </c>
      <c r="E48" s="12"/>
      <c r="F48" s="13" t="s">
        <v>5</v>
      </c>
      <c r="G48" s="12" t="s">
        <v>39</v>
      </c>
      <c r="H48" s="13" t="s">
        <v>40</v>
      </c>
      <c r="I48" s="12" t="s">
        <v>41</v>
      </c>
      <c r="J48" s="13" t="s">
        <v>42</v>
      </c>
    </row>
    <row r="49" spans="3:16">
      <c r="C49" s="26">
        <f>1+C43</f>
        <v>17</v>
      </c>
      <c r="D49" s="21" t="s">
        <v>46</v>
      </c>
      <c r="E49" s="22"/>
      <c r="F49" s="26" t="s">
        <v>44</v>
      </c>
      <c r="G49" s="57">
        <v>90</v>
      </c>
      <c r="H49" s="65">
        <v>113</v>
      </c>
      <c r="I49" s="56"/>
      <c r="J49" s="57"/>
    </row>
    <row r="50" spans="3:16" ht="19.5">
      <c r="C50" s="9">
        <f>1+C49</f>
        <v>18</v>
      </c>
      <c r="D50" s="3" t="s">
        <v>47</v>
      </c>
      <c r="E50" s="4"/>
      <c r="F50" s="10" t="s">
        <v>14</v>
      </c>
      <c r="G50" s="16">
        <f>12*G49*((1+G18)^(G20/12)-1)/((1+G18)^(G20/12)*G18)*(1+G18)/G21</f>
        <v>93.808159003850022</v>
      </c>
      <c r="H50" s="7">
        <f>12*H49*((1+H18)^(H20/12)-1)/((1+H18)^(H20/12)*H18)*(1+H18)/H21</f>
        <v>117.7813551937228</v>
      </c>
      <c r="I50" s="16">
        <f>12*I49*((1+I18)^(I20/12)-1)/((1+I18)^(I20/12)*I18)*(1+I18)/I21</f>
        <v>0</v>
      </c>
      <c r="J50" s="34">
        <f>12*J49*((1+J18)^(J20/12)-1)/((1+J18)^(J20/12)*J18)*(1+J18)/J21</f>
        <v>0</v>
      </c>
    </row>
    <row r="51" spans="3:16">
      <c r="C51" s="26">
        <f t="shared" ref="C51:C52" si="3">1+C50</f>
        <v>19</v>
      </c>
      <c r="D51" s="22" t="s">
        <v>45</v>
      </c>
      <c r="E51" s="22"/>
      <c r="F51" s="26" t="s">
        <v>44</v>
      </c>
      <c r="G51" s="57">
        <v>71</v>
      </c>
      <c r="H51" s="65">
        <v>85</v>
      </c>
      <c r="I51" s="56"/>
      <c r="J51" s="57"/>
    </row>
    <row r="52" spans="3:16" ht="19.5">
      <c r="C52" s="28">
        <f t="shared" si="3"/>
        <v>20</v>
      </c>
      <c r="D52" s="25" t="s">
        <v>47</v>
      </c>
      <c r="E52" s="25"/>
      <c r="F52" s="27" t="s">
        <v>14</v>
      </c>
      <c r="G52" s="32">
        <f>12*G51*((1+G18)^(G20/12)-1)/((1+G18)^(G20/12)*G18)/G21</f>
        <v>68.522420671536551</v>
      </c>
      <c r="H52" s="31">
        <f>12*H51*((1+H18)^(H20/12)-1)/((1+H18)^(H20/12)*H18)/H21</f>
        <v>82.033883902543749</v>
      </c>
      <c r="I52" s="32">
        <f>12*I51*((1+I18)^(I20/12)-1)/((1+I18)^(I20/12)*I18)/I21</f>
        <v>0</v>
      </c>
      <c r="J52" s="35">
        <f>12*J51*((1+J18)^(J20/12)-1)/((1+J18)^(J20/12)*J18)/J21</f>
        <v>0</v>
      </c>
    </row>
    <row r="53" spans="3:16" s="4" customFormat="1" ht="19.5">
      <c r="F53" s="33"/>
      <c r="G53" s="7"/>
      <c r="H53" s="7"/>
      <c r="I53" s="7"/>
      <c r="J53" s="7"/>
    </row>
    <row r="54" spans="3:16" s="4" customFormat="1" ht="19.5">
      <c r="F54" s="33"/>
      <c r="G54" s="7"/>
      <c r="H54" s="7"/>
      <c r="I54" s="7"/>
      <c r="J54" s="7"/>
    </row>
    <row r="55" spans="3:16" s="4" customFormat="1" ht="18.75">
      <c r="C55" s="62" t="s">
        <v>61</v>
      </c>
      <c r="D55" s="62"/>
      <c r="E55" s="62"/>
      <c r="F55" s="63"/>
      <c r="G55" s="64" t="s">
        <v>62</v>
      </c>
      <c r="H55" s="7"/>
      <c r="I55" s="7"/>
      <c r="J55" s="7"/>
    </row>
    <row r="56" spans="3:16" s="4" customFormat="1" ht="19.5">
      <c r="F56" s="33"/>
      <c r="G56" s="7"/>
      <c r="H56" s="7"/>
      <c r="I56" s="7"/>
      <c r="J56" s="7"/>
    </row>
    <row r="57" spans="3:16" s="4" customFormat="1">
      <c r="C57" s="21" t="s">
        <v>31</v>
      </c>
      <c r="D57" s="11" t="s">
        <v>30</v>
      </c>
      <c r="E57" s="37"/>
      <c r="F57" s="11" t="s">
        <v>5</v>
      </c>
      <c r="G57" s="13" t="s">
        <v>39</v>
      </c>
      <c r="H57" s="37" t="s">
        <v>40</v>
      </c>
      <c r="I57" s="12" t="s">
        <v>41</v>
      </c>
      <c r="J57" s="13" t="s">
        <v>42</v>
      </c>
    </row>
    <row r="58" spans="3:16" ht="19.5">
      <c r="C58" s="21">
        <f>+C32</f>
        <v>13</v>
      </c>
      <c r="D58" s="21" t="s">
        <v>52</v>
      </c>
      <c r="E58" s="23"/>
      <c r="F58" s="38" t="s">
        <v>14</v>
      </c>
      <c r="G58" s="40">
        <f t="shared" ref="G58:J58" si="4">+G32</f>
        <v>357.08975460728118</v>
      </c>
      <c r="H58" s="36">
        <f t="shared" si="4"/>
        <v>223.8517215682381</v>
      </c>
      <c r="I58" s="26">
        <f t="shared" si="4"/>
        <v>0</v>
      </c>
      <c r="J58" s="26">
        <f t="shared" si="4"/>
        <v>0</v>
      </c>
      <c r="L58" s="46"/>
      <c r="M58" s="46"/>
      <c r="N58" s="46"/>
      <c r="O58" s="46"/>
      <c r="P58" s="46"/>
    </row>
    <row r="59" spans="3:16" ht="19.5">
      <c r="C59" s="3">
        <f>+C43</f>
        <v>16</v>
      </c>
      <c r="D59" s="3" t="s">
        <v>51</v>
      </c>
      <c r="E59" s="24"/>
      <c r="F59" s="39" t="s">
        <v>14</v>
      </c>
      <c r="G59" s="16">
        <f t="shared" ref="G59:I59" si="5">+G43</f>
        <v>122.65000000000002</v>
      </c>
      <c r="H59" s="34">
        <f t="shared" si="5"/>
        <v>112.45</v>
      </c>
      <c r="I59" s="9">
        <f t="shared" si="5"/>
        <v>0</v>
      </c>
      <c r="J59" s="9">
        <f t="shared" ref="J59" si="6">+J43</f>
        <v>0</v>
      </c>
      <c r="L59" s="46"/>
      <c r="M59" s="46"/>
      <c r="N59" s="46"/>
      <c r="O59" s="46"/>
      <c r="P59" s="46"/>
    </row>
    <row r="60" spans="3:16" ht="19.5">
      <c r="C60" s="3">
        <f>+C50</f>
        <v>18</v>
      </c>
      <c r="D60" s="3" t="s">
        <v>48</v>
      </c>
      <c r="E60" s="24"/>
      <c r="F60" s="39" t="s">
        <v>14</v>
      </c>
      <c r="G60" s="16">
        <f t="shared" ref="G60:I60" si="7">+G50</f>
        <v>93.808159003850022</v>
      </c>
      <c r="H60" s="34">
        <f t="shared" si="7"/>
        <v>117.7813551937228</v>
      </c>
      <c r="I60" s="16">
        <f t="shared" si="7"/>
        <v>0</v>
      </c>
      <c r="J60" s="16">
        <f t="shared" ref="J60" si="8">+J50</f>
        <v>0</v>
      </c>
      <c r="L60" s="46"/>
      <c r="M60" s="46"/>
      <c r="N60" s="46"/>
      <c r="O60" s="46"/>
      <c r="P60" s="46"/>
    </row>
    <row r="61" spans="3:16" ht="19.5">
      <c r="C61" s="3">
        <f>+C52</f>
        <v>20</v>
      </c>
      <c r="D61" s="3" t="s">
        <v>49</v>
      </c>
      <c r="E61" s="24"/>
      <c r="F61" s="39" t="s">
        <v>14</v>
      </c>
      <c r="G61" s="16">
        <f t="shared" ref="G61:I61" si="9">+G52</f>
        <v>68.522420671536551</v>
      </c>
      <c r="H61" s="34">
        <f t="shared" si="9"/>
        <v>82.033883902543749</v>
      </c>
      <c r="I61" s="16">
        <f t="shared" si="9"/>
        <v>0</v>
      </c>
      <c r="J61" s="16">
        <f t="shared" ref="J61" si="10">+J52</f>
        <v>0</v>
      </c>
      <c r="L61" s="46"/>
      <c r="M61" s="46"/>
      <c r="N61" s="46"/>
      <c r="O61" s="46"/>
      <c r="P61" s="46"/>
    </row>
    <row r="62" spans="3:16" ht="18.75">
      <c r="C62" s="41">
        <f>1+C52</f>
        <v>21</v>
      </c>
      <c r="D62" s="41" t="s">
        <v>13</v>
      </c>
      <c r="E62" s="42"/>
      <c r="F62" s="43" t="s">
        <v>50</v>
      </c>
      <c r="G62" s="44">
        <f>+G61+G60+G59+G58</f>
        <v>642.07033428266777</v>
      </c>
      <c r="H62" s="45">
        <f>+H61+H60+H59+H58</f>
        <v>536.11696066450463</v>
      </c>
      <c r="I62" s="44">
        <f>+I61+I60+I59+I58</f>
        <v>0</v>
      </c>
      <c r="J62" s="44">
        <f>+J61+J60+J59+J58</f>
        <v>0</v>
      </c>
      <c r="L62" s="46"/>
      <c r="M62" s="46"/>
      <c r="N62" s="46"/>
      <c r="O62" s="46"/>
      <c r="P62" s="46"/>
    </row>
  </sheetData>
  <pageMargins left="0.7" right="0.7" top="0.78740157499999996" bottom="0.78740157499999996" header="0.3" footer="0.3"/>
  <pageSetup paperSize="9" orientation="portrait" horizontalDpi="0" verticalDpi="0" r:id="rId1"/>
  <ignoredErrors>
    <ignoredError sqref="F22:F25 F29:F31" numberStoredAsText="1"/>
    <ignoredError sqref="C2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2024-09-17T05:20:45Z</dcterms:created>
  <dcterms:modified xsi:type="dcterms:W3CDTF">2024-11-05T06:08:11Z</dcterms:modified>
</cp:coreProperties>
</file>